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amuel\Courses\00_ESM-121\Exercise_6_Simulation and Optimization\"/>
    </mc:Choice>
  </mc:AlternateContent>
  <xr:revisionPtr revIDLastSave="0" documentId="13_ncr:1_{8EB936E1-7A9A-4327-A869-5AEAED52C29F}" xr6:coauthVersionLast="36" xr6:coauthVersionMax="36" xr10:uidLastSave="{00000000-0000-0000-0000-000000000000}"/>
  <bookViews>
    <workbookView xWindow="5685" yWindow="165" windowWidth="19155" windowHeight="8445" xr2:uid="{00000000-000D-0000-FFFF-FFFF00000000}"/>
  </bookViews>
  <sheets>
    <sheet name="Part 1 - River" sheetId="12" r:id="rId1"/>
    <sheet name="Part 2 - Reservoir" sheetId="13" r:id="rId2"/>
    <sheet name="1)Maximize" sheetId="4" r:id="rId3"/>
    <sheet name="2)Minimize" sheetId="1" r:id="rId4"/>
    <sheet name="3)Maximize (Extra Credit)" sheetId="7" r:id="rId5"/>
    <sheet name="4)Minimize (Extra Credit)" sheetId="11" r:id="rId6"/>
    <sheet name="5)Maximize" sheetId="9" state="hidden" r:id="rId7"/>
  </sheets>
  <externalReferences>
    <externalReference r:id="rId8"/>
  </externalReferences>
  <definedNames>
    <definedName name="_x1">#REF!</definedName>
    <definedName name="_x2">#REF!</definedName>
    <definedName name="_x3">#REF!</definedName>
    <definedName name="solver_adj" localSheetId="6" hidden="1">'5)Maximize'!$H$9,'5)Maximize'!$H$10,'5)Maximize'!$H$11,'5)Maximize'!$H$12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2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4" hidden="1">100</definedName>
    <definedName name="solver_itr" localSheetId="5" hidden="1">2147483647</definedName>
    <definedName name="solver_itr" localSheetId="6" hidden="1">100</definedName>
    <definedName name="solver_lhs1" localSheetId="2" hidden="1">'1)Maximize'!$O$10</definedName>
    <definedName name="solver_lhs1" localSheetId="3" hidden="1">'2)Minimize'!$M$10</definedName>
    <definedName name="solver_lhs1" localSheetId="4" hidden="1">'3)Maximize (Extra Credit)'!$B$11</definedName>
    <definedName name="solver_lhs1" localSheetId="5" hidden="1">'4)Minimize (Extra Credit)'!$B$16</definedName>
    <definedName name="solver_lhs1" localSheetId="6" hidden="1">'5)Maximize'!$B$11</definedName>
    <definedName name="solver_lhs10" localSheetId="6" hidden="1">'5)Maximize'!$I$22</definedName>
    <definedName name="solver_lhs11" localSheetId="6" hidden="1">'5)Maximize'!$I$25</definedName>
    <definedName name="solver_lhs12" localSheetId="6" hidden="1">'5)Maximize'!$H$9</definedName>
    <definedName name="solver_lhs13" localSheetId="6" hidden="1">'5)Maximize'!$H$10</definedName>
    <definedName name="solver_lhs14" localSheetId="6" hidden="1">'5)Maximize'!$H$11</definedName>
    <definedName name="solver_lhs15" localSheetId="6" hidden="1">'5)Maximize'!$H$12</definedName>
    <definedName name="solver_lhs2" localSheetId="2" hidden="1">'1)Maximize'!$O$13</definedName>
    <definedName name="solver_lhs2" localSheetId="3" hidden="1">'2)Minimize'!$M$13</definedName>
    <definedName name="solver_lhs2" localSheetId="4" hidden="1">'3)Maximize (Extra Credit)'!$B$14</definedName>
    <definedName name="solver_lhs2" localSheetId="5" hidden="1">'4)Minimize (Extra Credit)'!$B$19</definedName>
    <definedName name="solver_lhs2" localSheetId="6" hidden="1">'5)Maximize'!$B$14</definedName>
    <definedName name="solver_lhs3" localSheetId="2" hidden="1">'1)Maximize'!$O$16</definedName>
    <definedName name="solver_lhs3" localSheetId="3" hidden="1">'2)Minimize'!$M$16</definedName>
    <definedName name="solver_lhs3" localSheetId="4" hidden="1">'3)Maximize (Extra Credit)'!$B$17</definedName>
    <definedName name="solver_lhs3" localSheetId="5" hidden="1">'4)Minimize (Extra Credit)'!$B$22</definedName>
    <definedName name="solver_lhs3" localSheetId="6" hidden="1">'5)Maximize'!$B$17</definedName>
    <definedName name="solver_lhs4" localSheetId="2" hidden="1">'1)Maximize'!$O$19</definedName>
    <definedName name="solver_lhs4" localSheetId="3" hidden="1">'2)Minimize'!$M$19</definedName>
    <definedName name="solver_lhs4" localSheetId="4" hidden="1">'3)Maximize (Extra Credit)'!$B$20</definedName>
    <definedName name="solver_lhs4" localSheetId="5" hidden="1">'4)Minimize (Extra Credit)'!$B$25</definedName>
    <definedName name="solver_lhs4" localSheetId="6" hidden="1">'5)Maximize'!$B$20</definedName>
    <definedName name="solver_lhs5" localSheetId="2" hidden="1">'1)Maximize'!$O$22</definedName>
    <definedName name="solver_lhs5" localSheetId="4" hidden="1">'3)Maximize (Extra Credit)'!$B$23</definedName>
    <definedName name="solver_lhs5" localSheetId="5" hidden="1">'4)Minimize (Extra Credit)'!$B$28</definedName>
    <definedName name="solver_lhs5" localSheetId="6" hidden="1">'5)Maximize'!$B$23</definedName>
    <definedName name="solver_lhs6" localSheetId="4" hidden="1">'3)Maximize (Extra Credit)'!$B$26</definedName>
    <definedName name="solver_lhs6" localSheetId="6" hidden="1">'5)Maximize'!$B$26</definedName>
    <definedName name="solver_lhs7" localSheetId="4" hidden="1">'3)Maximize (Extra Credit)'!$G$5</definedName>
    <definedName name="solver_lhs7" localSheetId="6" hidden="1">'5)Maximize'!$B$29</definedName>
    <definedName name="solver_lhs8" localSheetId="4" hidden="1">'3)Maximize (Extra Credit)'!$G$6</definedName>
    <definedName name="solver_lhs8" localSheetId="6" hidden="1">'5)Maximize'!$B$32</definedName>
    <definedName name="solver_lhs9" localSheetId="6" hidden="1">'5)Maximize'!$I$19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5" hidden="1">1</definedName>
    <definedName name="solver_lin" localSheetId="6" hidden="1">1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15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6" hidden="1">'5)Maximize'!$D$6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2</definedName>
    <definedName name="solver_rbv" localSheetId="5" hidden="1">1</definedName>
    <definedName name="solver_rel1" localSheetId="2" hidden="1">1</definedName>
    <definedName name="solver_rel1" localSheetId="3" hidden="1">1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0" localSheetId="6" hidden="1">3</definedName>
    <definedName name="solver_rel11" localSheetId="6" hidden="1">3</definedName>
    <definedName name="solver_rel12" localSheetId="6" hidden="1">4</definedName>
    <definedName name="solver_rel13" localSheetId="6" hidden="1">4</definedName>
    <definedName name="solver_rel14" localSheetId="6" hidden="1">4</definedName>
    <definedName name="solver_rel15" localSheetId="6" hidden="1">4</definedName>
    <definedName name="solver_rel2" localSheetId="2" hidden="1">3</definedName>
    <definedName name="solver_rel2" localSheetId="3" hidden="1">3</definedName>
    <definedName name="solver_rel2" localSheetId="4" hidden="1">1</definedName>
    <definedName name="solver_rel2" localSheetId="5" hidden="1">1</definedName>
    <definedName name="solver_rel2" localSheetId="6" hidden="1">1</definedName>
    <definedName name="solver_rel3" localSheetId="2" hidden="1">1</definedName>
    <definedName name="solver_rel3" localSheetId="3" hidden="1">1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el4" localSheetId="2" hidden="1">3</definedName>
    <definedName name="solver_rel4" localSheetId="3" hidden="1">3</definedName>
    <definedName name="solver_rel4" localSheetId="4" hidden="1">1</definedName>
    <definedName name="solver_rel4" localSheetId="5" hidden="1">1</definedName>
    <definedName name="solver_rel4" localSheetId="6" hidden="1">1</definedName>
    <definedName name="solver_rel5" localSheetId="2" hidden="1">1</definedName>
    <definedName name="solver_rel5" localSheetId="4" hidden="1">1</definedName>
    <definedName name="solver_rel5" localSheetId="5" hidden="1">2</definedName>
    <definedName name="solver_rel5" localSheetId="6" hidden="1">3</definedName>
    <definedName name="solver_rel6" localSheetId="4" hidden="1">3</definedName>
    <definedName name="solver_rel6" localSheetId="6" hidden="1">1</definedName>
    <definedName name="solver_rel7" localSheetId="4" hidden="1">4</definedName>
    <definedName name="solver_rel7" localSheetId="6" hidden="1">3</definedName>
    <definedName name="solver_rel8" localSheetId="4" hidden="1">4</definedName>
    <definedName name="solver_rel8" localSheetId="6" hidden="1">1</definedName>
    <definedName name="solver_rel9" localSheetId="6" hidden="1">1</definedName>
    <definedName name="solver_rhs1" localSheetId="2" hidden="1">'1)Maximize'!$Q$10</definedName>
    <definedName name="solver_rhs1" localSheetId="3" hidden="1">'2)Minimize'!$O$10</definedName>
    <definedName name="solver_rhs1" localSheetId="4" hidden="1">'3)Maximize (Extra Credit)'!$D$11</definedName>
    <definedName name="solver_rhs1" localSheetId="5" hidden="1">'4)Minimize (Extra Credit)'!$D$16</definedName>
    <definedName name="solver_rhs1" localSheetId="6" hidden="1">'5)Maximize'!$D$11</definedName>
    <definedName name="solver_rhs10" localSheetId="6" hidden="1">'5)Maximize'!$K$22</definedName>
    <definedName name="solver_rhs11" localSheetId="6" hidden="1">'5)Maximize'!$K$25</definedName>
    <definedName name="solver_rhs12" localSheetId="6" hidden="1">integer</definedName>
    <definedName name="solver_rhs13" localSheetId="6" hidden="1">integer</definedName>
    <definedName name="solver_rhs14" localSheetId="6" hidden="1">integer</definedName>
    <definedName name="solver_rhs15" localSheetId="6" hidden="1">integer</definedName>
    <definedName name="solver_rhs2" localSheetId="2" hidden="1">'1)Maximize'!$Q$13</definedName>
    <definedName name="solver_rhs2" localSheetId="3" hidden="1">'2)Minimize'!$O$13</definedName>
    <definedName name="solver_rhs2" localSheetId="4" hidden="1">'3)Maximize (Extra Credit)'!$D$14</definedName>
    <definedName name="solver_rhs2" localSheetId="5" hidden="1">'4)Minimize (Extra Credit)'!$D$19</definedName>
    <definedName name="solver_rhs2" localSheetId="6" hidden="1">'5)Maximize'!$D$14</definedName>
    <definedName name="solver_rhs3" localSheetId="2" hidden="1">'1)Maximize'!$Q$16</definedName>
    <definedName name="solver_rhs3" localSheetId="3" hidden="1">'2)Minimize'!$O$16</definedName>
    <definedName name="solver_rhs3" localSheetId="4" hidden="1">'3)Maximize (Extra Credit)'!$D$17</definedName>
    <definedName name="solver_rhs3" localSheetId="5" hidden="1">'4)Minimize (Extra Credit)'!$D$22</definedName>
    <definedName name="solver_rhs3" localSheetId="6" hidden="1">'5)Maximize'!$D$17</definedName>
    <definedName name="solver_rhs4" localSheetId="2" hidden="1">'1)Maximize'!$Q$19</definedName>
    <definedName name="solver_rhs4" localSheetId="3" hidden="1">'2)Minimize'!$O$19</definedName>
    <definedName name="solver_rhs4" localSheetId="4" hidden="1">'3)Maximize (Extra Credit)'!$D$20</definedName>
    <definedName name="solver_rhs4" localSheetId="5" hidden="1">'4)Minimize (Extra Credit)'!$D$25</definedName>
    <definedName name="solver_rhs4" localSheetId="6" hidden="1">'5)Maximize'!$D$20</definedName>
    <definedName name="solver_rhs5" localSheetId="2" hidden="1">'1)Maximize'!$Q$22</definedName>
    <definedName name="solver_rhs5" localSheetId="4" hidden="1">'3)Maximize (Extra Credit)'!$D$23</definedName>
    <definedName name="solver_rhs5" localSheetId="5" hidden="1">'4)Minimize (Extra Credit)'!$D$28</definedName>
    <definedName name="solver_rhs5" localSheetId="6" hidden="1">'5)Maximize'!$D$23</definedName>
    <definedName name="solver_rhs6" localSheetId="4" hidden="1">'3)Maximize (Extra Credit)'!$D$26</definedName>
    <definedName name="solver_rhs6" localSheetId="6" hidden="1">'5)Maximize'!$D$26</definedName>
    <definedName name="solver_rhs7" localSheetId="4" hidden="1">integer</definedName>
    <definedName name="solver_rhs7" localSheetId="6" hidden="1">'5)Maximize'!$D$29</definedName>
    <definedName name="solver_rhs8" localSheetId="4" hidden="1">integer</definedName>
    <definedName name="solver_rhs8" localSheetId="6" hidden="1">'5)Maximize'!$D$32</definedName>
    <definedName name="solver_rhs9" localSheetId="6" hidden="1">'5)Maximize'!$K$19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scl" localSheetId="2" hidden="1">1</definedName>
    <definedName name="solver_scl" localSheetId="3" hidden="1">2</definedName>
    <definedName name="solver_scl" localSheetId="4" hidden="1">2</definedName>
    <definedName name="solver_scl" localSheetId="5" hidden="1">1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4" hidden="1">1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tim" localSheetId="2" hidden="1">2147483647</definedName>
    <definedName name="solver_tim" localSheetId="3" hidden="1">2147483647</definedName>
    <definedName name="solver_tim" localSheetId="4" hidden="1">9999999999</definedName>
    <definedName name="solver_tim" localSheetId="5" hidden="1">2147483647</definedName>
    <definedName name="solver_tim" localSheetId="6" hidden="1">9999999999</definedName>
    <definedName name="solver_tol" localSheetId="2" hidden="1">0.01</definedName>
    <definedName name="solver_tol" localSheetId="3" hidden="1">0.01</definedName>
    <definedName name="solver_tol" localSheetId="4" hidden="1">0.05</definedName>
    <definedName name="solver_tol" localSheetId="5" hidden="1">0.01</definedName>
    <definedName name="solver_tol" localSheetId="6" hidden="1">0.05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</workbook>
</file>

<file path=xl/calcChain.xml><?xml version="1.0" encoding="utf-8"?>
<calcChain xmlns="http://schemas.openxmlformats.org/spreadsheetml/2006/main">
  <c r="C89" i="13" l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88" i="13"/>
  <c r="C82" i="13"/>
  <c r="C81" i="13"/>
  <c r="A59" i="13" s="1"/>
  <c r="K79" i="13"/>
  <c r="D79" i="13"/>
  <c r="K78" i="13"/>
  <c r="D78" i="13"/>
  <c r="A78" i="13"/>
  <c r="K77" i="13"/>
  <c r="D77" i="13"/>
  <c r="K76" i="13"/>
  <c r="D76" i="13"/>
  <c r="A76" i="13"/>
  <c r="K75" i="13"/>
  <c r="D75" i="13"/>
  <c r="K74" i="13"/>
  <c r="D74" i="13"/>
  <c r="A74" i="13"/>
  <c r="K73" i="13"/>
  <c r="D73" i="13"/>
  <c r="K72" i="13"/>
  <c r="D72" i="13"/>
  <c r="A72" i="13"/>
  <c r="K71" i="13"/>
  <c r="D71" i="13"/>
  <c r="K70" i="13"/>
  <c r="D70" i="13"/>
  <c r="A70" i="13"/>
  <c r="K69" i="13"/>
  <c r="D69" i="13"/>
  <c r="K68" i="13"/>
  <c r="D68" i="13"/>
  <c r="A68" i="13"/>
  <c r="K67" i="13"/>
  <c r="D67" i="13"/>
  <c r="K66" i="13"/>
  <c r="D66" i="13"/>
  <c r="A66" i="13"/>
  <c r="K65" i="13"/>
  <c r="D65" i="13"/>
  <c r="K64" i="13"/>
  <c r="D64" i="13"/>
  <c r="A64" i="13"/>
  <c r="K63" i="13"/>
  <c r="D63" i="13"/>
  <c r="K62" i="13"/>
  <c r="D62" i="13"/>
  <c r="A62" i="13"/>
  <c r="K61" i="13"/>
  <c r="D61" i="13"/>
  <c r="K60" i="13"/>
  <c r="D60" i="13"/>
  <c r="B60" i="13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A60" i="13"/>
  <c r="K59" i="13"/>
  <c r="D59" i="13"/>
  <c r="I58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C89" i="12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88" i="12"/>
  <c r="C82" i="12"/>
  <c r="C81" i="12"/>
  <c r="A59" i="12" s="1"/>
  <c r="B60" i="12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A61" i="13" l="1"/>
  <c r="A63" i="13"/>
  <c r="A65" i="13"/>
  <c r="A67" i="13"/>
  <c r="A69" i="13"/>
  <c r="A71" i="13"/>
  <c r="A73" i="13"/>
  <c r="A75" i="13"/>
  <c r="A77" i="13"/>
  <c r="A79" i="13"/>
  <c r="A60" i="12"/>
  <c r="A64" i="12"/>
  <c r="A68" i="12"/>
  <c r="A72" i="12"/>
  <c r="A76" i="12"/>
  <c r="A61" i="12"/>
  <c r="A69" i="12"/>
  <c r="A77" i="12"/>
  <c r="A62" i="12"/>
  <c r="A66" i="12"/>
  <c r="A70" i="12"/>
  <c r="A74" i="12"/>
  <c r="A78" i="12"/>
  <c r="A65" i="12"/>
  <c r="A63" i="12"/>
  <c r="A67" i="12"/>
  <c r="A71" i="12"/>
  <c r="A75" i="12"/>
  <c r="A79" i="12"/>
  <c r="A73" i="12"/>
  <c r="A81" i="13" l="1"/>
  <c r="A82" i="13"/>
  <c r="A82" i="12"/>
  <c r="A81" i="12"/>
  <c r="AB13" i="4" l="1"/>
  <c r="AB12" i="4"/>
  <c r="AB11" i="4"/>
  <c r="AB10" i="4"/>
  <c r="AB9" i="4"/>
  <c r="O21" i="4" l="1"/>
  <c r="Z13" i="4" s="1"/>
  <c r="J17" i="4" l="1"/>
  <c r="K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5" i="4"/>
  <c r="D6" i="9" l="1"/>
  <c r="D32" i="9"/>
  <c r="D23" i="9"/>
  <c r="D29" i="9"/>
  <c r="D20" i="9"/>
  <c r="D26" i="9"/>
  <c r="D17" i="9"/>
  <c r="D11" i="9"/>
  <c r="K19" i="9"/>
  <c r="K25" i="9" l="1"/>
  <c r="I25" i="9"/>
  <c r="I19" i="9"/>
  <c r="B32" i="9"/>
  <c r="B29" i="9"/>
  <c r="B26" i="9"/>
  <c r="B23" i="9"/>
  <c r="D5" i="9"/>
  <c r="K22" i="9"/>
  <c r="I22" i="9"/>
  <c r="B20" i="9"/>
  <c r="B17" i="9"/>
  <c r="B14" i="9"/>
  <c r="B11" i="9"/>
  <c r="D5" i="7"/>
  <c r="O4" i="1"/>
  <c r="M14" i="4"/>
  <c r="Q4" i="4"/>
  <c r="L3" i="4" s="1"/>
  <c r="M7" i="4" l="1"/>
  <c r="M22" i="4"/>
  <c r="M6" i="4"/>
  <c r="M18" i="4"/>
  <c r="M5" i="4"/>
  <c r="M10" i="4"/>
  <c r="M25" i="4"/>
  <c r="M21" i="4"/>
  <c r="M17" i="4"/>
  <c r="M13" i="4"/>
  <c r="M9" i="4"/>
  <c r="M24" i="4"/>
  <c r="M20" i="4"/>
  <c r="M16" i="4"/>
  <c r="M12" i="4"/>
  <c r="M8" i="4"/>
  <c r="M23" i="4"/>
  <c r="M19" i="4"/>
  <c r="M15" i="4"/>
  <c r="M11" i="4"/>
  <c r="K1" i="4"/>
  <c r="K25" i="4" s="1"/>
  <c r="I5" i="1"/>
  <c r="K14" i="4" l="1"/>
  <c r="K10" i="4"/>
  <c r="K18" i="4"/>
  <c r="K22" i="4"/>
  <c r="K6" i="4"/>
  <c r="K13" i="4"/>
  <c r="K9" i="4"/>
  <c r="K19" i="4"/>
  <c r="K23" i="4"/>
  <c r="K16" i="4"/>
  <c r="K12" i="4"/>
  <c r="K8" i="4"/>
  <c r="K20" i="4"/>
  <c r="K24" i="4"/>
  <c r="K15" i="4"/>
  <c r="K11" i="4"/>
  <c r="K7" i="4"/>
  <c r="K21" i="4"/>
  <c r="I1" i="1"/>
  <c r="I6" i="1" l="1"/>
  <c r="I10" i="1"/>
  <c r="I14" i="1"/>
  <c r="I18" i="1"/>
  <c r="I22" i="1"/>
  <c r="I7" i="1"/>
  <c r="I11" i="1"/>
  <c r="I15" i="1"/>
  <c r="I19" i="1"/>
  <c r="I25" i="1"/>
  <c r="I8" i="1"/>
  <c r="I12" i="1"/>
  <c r="I16" i="1"/>
  <c r="I20" i="1"/>
  <c r="I24" i="1"/>
  <c r="I9" i="1"/>
  <c r="I13" i="1"/>
  <c r="I17" i="1"/>
  <c r="I21" i="1"/>
  <c r="K10" i="1" l="1"/>
  <c r="K11" i="1" l="1"/>
  <c r="K25" i="1"/>
  <c r="K5" i="1"/>
  <c r="K13" i="1"/>
  <c r="K14" i="1"/>
  <c r="K16" i="1"/>
  <c r="K17" i="1"/>
  <c r="K20" i="1"/>
  <c r="K24" i="1"/>
  <c r="K15" i="1"/>
  <c r="K19" i="1"/>
  <c r="K8" i="1"/>
  <c r="K18" i="1"/>
  <c r="K12" i="1"/>
  <c r="K22" i="1"/>
  <c r="K7" i="1"/>
  <c r="K9" i="1"/>
  <c r="K6" i="1"/>
  <c r="K23" i="1"/>
  <c r="K1" i="1" s="1"/>
  <c r="K21" i="1"/>
</calcChain>
</file>

<file path=xl/sharedStrings.xml><?xml version="1.0" encoding="utf-8"?>
<sst xmlns="http://schemas.openxmlformats.org/spreadsheetml/2006/main" count="433" uniqueCount="149">
  <si>
    <t>X1</t>
  </si>
  <si>
    <t>X2</t>
  </si>
  <si>
    <t>X1≤1.0</t>
  </si>
  <si>
    <t>Constraint 1</t>
  </si>
  <si>
    <t>Constraint 2</t>
  </si>
  <si>
    <r>
      <t>X1</t>
    </r>
    <r>
      <rPr>
        <sz val="11"/>
        <color theme="1"/>
        <rFont val="Calibri"/>
        <family val="2"/>
      </rPr>
      <t>≥0.8</t>
    </r>
  </si>
  <si>
    <t>Constraint 3</t>
  </si>
  <si>
    <t>Constraint 4</t>
  </si>
  <si>
    <t>X2≤1.0</t>
  </si>
  <si>
    <r>
      <t>X1+1.3X2</t>
    </r>
    <r>
      <rPr>
        <sz val="11"/>
        <color theme="1"/>
        <rFont val="Calibri"/>
        <family val="2"/>
      </rPr>
      <t>≥1.8</t>
    </r>
  </si>
  <si>
    <t>Constraints</t>
  </si>
  <si>
    <t>Objective</t>
  </si>
  <si>
    <t>m=</t>
  </si>
  <si>
    <t>C1*X1+C2*X2</t>
  </si>
  <si>
    <r>
      <t>XA</t>
    </r>
    <r>
      <rPr>
        <sz val="11"/>
        <color theme="1"/>
        <rFont val="Calibri"/>
        <family val="2"/>
      </rPr>
      <t>≥0</t>
    </r>
  </si>
  <si>
    <t>XA≤400</t>
  </si>
  <si>
    <t>XB≤600</t>
  </si>
  <si>
    <r>
      <t>XB</t>
    </r>
    <r>
      <rPr>
        <sz val="11"/>
        <color theme="1"/>
        <rFont val="Calibri"/>
        <family val="2"/>
      </rPr>
      <t>≥0</t>
    </r>
  </si>
  <si>
    <t>XA</t>
  </si>
  <si>
    <t>XB</t>
  </si>
  <si>
    <r>
      <t>3XA+2XB</t>
    </r>
    <r>
      <rPr>
        <sz val="11"/>
        <color theme="1"/>
        <rFont val="Calibri"/>
        <family val="2"/>
      </rPr>
      <t>≤1800</t>
    </r>
  </si>
  <si>
    <t>/acre</t>
  </si>
  <si>
    <t>Constraint 5</t>
  </si>
  <si>
    <t>acres</t>
  </si>
  <si>
    <t>Objective Function</t>
  </si>
  <si>
    <t>Variables</t>
  </si>
  <si>
    <t>≥</t>
  </si>
  <si>
    <t>=</t>
  </si>
  <si>
    <t>≤</t>
  </si>
  <si>
    <t>Z</t>
  </si>
  <si>
    <t>Constants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</si>
  <si>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</si>
  <si>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</si>
  <si>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</si>
  <si>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</si>
  <si>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</si>
  <si>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Minimize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</si>
  <si>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</si>
  <si>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+1.3X</t>
    </r>
    <r>
      <rPr>
        <vertAlign val="subscript"/>
        <sz val="11"/>
        <color theme="1"/>
        <rFont val="Calibri"/>
        <family val="2"/>
        <scheme val="minor"/>
      </rPr>
      <t>2</t>
    </r>
  </si>
  <si>
    <t>Maximize</t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</si>
  <si>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</si>
  <si>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</si>
  <si>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</si>
  <si>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</si>
  <si>
    <r>
      <t>C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</si>
  <si>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</si>
  <si>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*X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*X</t>
    </r>
    <r>
      <rPr>
        <b/>
        <vertAlign val="subscript"/>
        <sz val="11"/>
        <color theme="1"/>
        <rFont val="Calibri"/>
        <family val="2"/>
        <scheme val="minor"/>
      </rPr>
      <t>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</si>
  <si>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*X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*X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</si>
  <si>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per jeans</t>
  </si>
  <si>
    <t>per T-shirt</t>
  </si>
  <si>
    <t># of jeans</t>
  </si>
  <si>
    <t># of T-shirts</t>
  </si>
  <si>
    <t>Jeans=</t>
  </si>
  <si>
    <t>T-shirt=</t>
  </si>
  <si>
    <r>
      <t>C</t>
    </r>
    <r>
      <rPr>
        <vertAlign val="subscript"/>
        <sz val="11"/>
        <color theme="1"/>
        <rFont val="Calibri"/>
        <family val="2"/>
        <scheme val="minor"/>
      </rPr>
      <t>Jeans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</si>
  <si>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T-Shirt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</si>
  <si>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jeans</t>
    </r>
  </si>
  <si>
    <r>
      <t>C</t>
    </r>
    <r>
      <rPr>
        <vertAlign val="subscript"/>
        <sz val="11"/>
        <color theme="1"/>
        <rFont val="Calibri"/>
        <family val="2"/>
        <scheme val="minor"/>
      </rPr>
      <t>T-Shirt</t>
    </r>
  </si>
  <si>
    <r>
      <t>C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*P</t>
    </r>
    <r>
      <rPr>
        <vertAlign val="subscript"/>
        <sz val="11"/>
        <color theme="1"/>
        <rFont val="Calibri"/>
        <family val="2"/>
        <scheme val="minor"/>
      </rPr>
      <t>Jeans</t>
    </r>
    <r>
      <rPr>
        <sz val="11"/>
        <color theme="1"/>
        <rFont val="Calibri"/>
        <family val="2"/>
        <scheme val="minor"/>
      </rPr>
      <t>+C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*P</t>
    </r>
    <r>
      <rPr>
        <vertAlign val="subscript"/>
        <sz val="11"/>
        <color theme="1"/>
        <rFont val="Calibri"/>
        <family val="2"/>
        <scheme val="minor"/>
      </rPr>
      <t>T-shirt</t>
    </r>
  </si>
  <si>
    <t>Constraint 6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</si>
  <si>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Jeans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Jeans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T-shirt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T-shirt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</si>
  <si>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Jeans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Jeans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T-shirt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T-shirt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Shoes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Shoes</t>
    </r>
    <r>
      <rPr>
        <b/>
        <sz val="11"/>
        <color theme="1"/>
        <rFont val="Calibri"/>
        <family val="2"/>
        <scheme val="minor"/>
      </rPr>
      <t>+C</t>
    </r>
    <r>
      <rPr>
        <b/>
        <vertAlign val="subscript"/>
        <sz val="11"/>
        <color theme="1"/>
        <rFont val="Calibri"/>
        <family val="2"/>
        <scheme val="minor"/>
      </rPr>
      <t>Hat</t>
    </r>
    <r>
      <rPr>
        <b/>
        <sz val="11"/>
        <color theme="1"/>
        <rFont val="Calibri"/>
        <family val="2"/>
        <scheme val="minor"/>
      </rPr>
      <t>*P</t>
    </r>
    <r>
      <rPr>
        <b/>
        <vertAlign val="subscript"/>
        <sz val="11"/>
        <color theme="1"/>
        <rFont val="Calibri"/>
        <family val="2"/>
        <scheme val="minor"/>
      </rPr>
      <t>Hat</t>
    </r>
  </si>
  <si>
    <r>
      <t>C</t>
    </r>
    <r>
      <rPr>
        <vertAlign val="subscript"/>
        <sz val="11"/>
        <color theme="1"/>
        <rFont val="Calibri"/>
        <family val="2"/>
        <scheme val="minor"/>
      </rPr>
      <t>Shoes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</si>
  <si>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Hat</t>
    </r>
    <r>
      <rPr>
        <sz val="11"/>
        <color theme="1"/>
        <rFont val="Calibri"/>
        <family val="2"/>
        <scheme val="minor"/>
      </rPr>
      <t>=</t>
    </r>
  </si>
  <si>
    <t># of Pair of shoes</t>
  </si>
  <si>
    <t># of Hats</t>
  </si>
  <si>
    <t>Shoes=</t>
  </si>
  <si>
    <t>per pair of shoes</t>
  </si>
  <si>
    <t>Hat=</t>
  </si>
  <si>
    <t>per Hat</t>
  </si>
  <si>
    <r>
      <t>C</t>
    </r>
    <r>
      <rPr>
        <vertAlign val="subscript"/>
        <sz val="11"/>
        <color theme="1"/>
        <rFont val="Calibri"/>
        <family val="2"/>
        <scheme val="minor"/>
      </rPr>
      <t>shoes</t>
    </r>
  </si>
  <si>
    <t>Constraint 7</t>
  </si>
  <si>
    <t>Constraint 8</t>
  </si>
  <si>
    <r>
      <t>C</t>
    </r>
    <r>
      <rPr>
        <vertAlign val="subscript"/>
        <sz val="11"/>
        <color theme="1"/>
        <rFont val="Calibri"/>
        <family val="2"/>
        <scheme val="minor"/>
      </rPr>
      <t>Hat</t>
    </r>
  </si>
  <si>
    <t>Constraint 9</t>
  </si>
  <si>
    <t>Constraint 10</t>
  </si>
  <si>
    <t>Constraint 11</t>
  </si>
  <si>
    <t>Thous. $</t>
  </si>
  <si>
    <t>Cost A + Cost B</t>
  </si>
  <si>
    <t>Cost A</t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</si>
  <si>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</si>
  <si>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</si>
  <si>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t>Cost B</t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</si>
  <si>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</si>
  <si>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</si>
  <si>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+Q</t>
    </r>
    <r>
      <rPr>
        <vertAlign val="subscript"/>
        <sz val="11"/>
        <color theme="1"/>
        <rFont val="Calibri"/>
        <family val="2"/>
        <scheme val="minor"/>
      </rPr>
      <t>B</t>
    </r>
  </si>
  <si>
    <t>AF/year</t>
  </si>
  <si>
    <t>8+[(40-8)/17]*QA</t>
  </si>
  <si>
    <t>15+[(26-15)/13]*QB</t>
  </si>
  <si>
    <t>Crop duty</t>
  </si>
  <si>
    <r>
      <t>Crop A</t>
    </r>
    <r>
      <rPr>
        <sz val="11"/>
        <color theme="1"/>
        <rFont val="Calibri"/>
        <family val="2"/>
        <scheme val="minor"/>
      </rPr>
      <t>=</t>
    </r>
  </si>
  <si>
    <r>
      <t>Crop B</t>
    </r>
    <r>
      <rPr>
        <sz val="11"/>
        <color theme="1"/>
        <rFont val="Calibri"/>
        <family val="2"/>
        <scheme val="minor"/>
      </rPr>
      <t>=</t>
    </r>
  </si>
  <si>
    <t>AF/acre</t>
  </si>
  <si>
    <r>
      <t>Q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In</t>
    </r>
  </si>
  <si>
    <t>Water Allocation (Units of Water)</t>
  </si>
  <si>
    <r>
      <t>(Q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River</t>
    </r>
    <r>
      <rPr>
        <sz val="11"/>
        <color theme="1"/>
        <rFont val="Calibri"/>
        <family val="2"/>
        <scheme val="minor"/>
      </rPr>
      <t>)</t>
    </r>
  </si>
  <si>
    <r>
      <t>(X</t>
    </r>
    <r>
      <rPr>
        <vertAlign val="subscript"/>
        <sz val="11"/>
        <color theme="1"/>
        <rFont val="Calibri"/>
        <family val="2"/>
        <scheme val="minor"/>
      </rPr>
      <t>1t</t>
    </r>
    <r>
      <rPr>
        <sz val="11"/>
        <color theme="1"/>
        <rFont val="Calibri"/>
        <family val="2"/>
        <scheme val="minor"/>
      </rPr>
      <t>)</t>
    </r>
  </si>
  <si>
    <r>
      <t>(X</t>
    </r>
    <r>
      <rPr>
        <vertAlign val="subscript"/>
        <sz val="11"/>
        <color theme="1"/>
        <rFont val="Calibri"/>
        <family val="2"/>
        <scheme val="minor"/>
      </rPr>
      <t>2t</t>
    </r>
    <r>
      <rPr>
        <sz val="11"/>
        <color theme="1"/>
        <rFont val="Calibri"/>
        <family val="2"/>
        <scheme val="minor"/>
      </rPr>
      <t>)</t>
    </r>
  </si>
  <si>
    <r>
      <t>(X</t>
    </r>
    <r>
      <rPr>
        <vertAlign val="subscript"/>
        <sz val="11"/>
        <color theme="1"/>
        <rFont val="Calibri"/>
        <family val="2"/>
        <scheme val="minor"/>
      </rPr>
      <t>3t</t>
    </r>
    <r>
      <rPr>
        <sz val="11"/>
        <color theme="1"/>
        <rFont val="Calibri"/>
        <family val="2"/>
        <scheme val="minor"/>
      </rPr>
      <t>)</t>
    </r>
  </si>
  <si>
    <t>River</t>
  </si>
  <si>
    <t>User 1</t>
  </si>
  <si>
    <t>User 2</t>
  </si>
  <si>
    <t>User 3</t>
  </si>
  <si>
    <t>Water Demands</t>
  </si>
  <si>
    <t>Priority</t>
  </si>
  <si>
    <t>Name</t>
  </si>
  <si>
    <t>Nickname</t>
  </si>
  <si>
    <t>Volume</t>
  </si>
  <si>
    <t>Stochastic</t>
  </si>
  <si>
    <t>Deterministic</t>
  </si>
  <si>
    <t>Mass Balance Model</t>
  </si>
  <si>
    <r>
      <t>Q</t>
    </r>
    <r>
      <rPr>
        <vertAlign val="subscript"/>
        <sz val="11"/>
        <color theme="0"/>
        <rFont val="Calibri"/>
        <family val="2"/>
        <scheme val="minor"/>
      </rPr>
      <t>t</t>
    </r>
    <r>
      <rPr>
        <vertAlign val="superscript"/>
        <sz val="11"/>
        <color theme="0"/>
        <rFont val="Calibri"/>
        <family val="2"/>
        <scheme val="minor"/>
      </rPr>
      <t>In</t>
    </r>
  </si>
  <si>
    <t>Year</t>
  </si>
  <si>
    <t>Double Checking</t>
  </si>
  <si>
    <t>Avg</t>
  </si>
  <si>
    <t>St. Dev</t>
  </si>
  <si>
    <t>Water Supply Deficits</t>
  </si>
  <si>
    <t>Resilience</t>
  </si>
  <si>
    <t>n =</t>
  </si>
  <si>
    <t>Count Resilience=</t>
  </si>
  <si>
    <t># of deficits =</t>
  </si>
  <si>
    <t># of NO deficits =</t>
  </si>
  <si>
    <t>Sum of deficits =</t>
  </si>
  <si>
    <t>Sum of the Water Demand =</t>
  </si>
  <si>
    <t>Sum of the Water Supplied =</t>
  </si>
  <si>
    <t>Reliability (time) =</t>
  </si>
  <si>
    <t>Reliability (volume) =</t>
  </si>
  <si>
    <t>Vulnerability =</t>
  </si>
  <si>
    <t xml:space="preserve">Resilience = </t>
  </si>
  <si>
    <t xml:space="preserve">Sustainability Index = </t>
  </si>
  <si>
    <r>
      <t>S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+Q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In</t>
    </r>
  </si>
  <si>
    <t>Water Demands (Units of Water)</t>
  </si>
  <si>
    <r>
      <t>(Q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</si>
  <si>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Reservoir</t>
  </si>
  <si>
    <t>Storage</t>
  </si>
  <si>
    <t>Spills</t>
  </si>
  <si>
    <t>Release</t>
  </si>
  <si>
    <t>Reservoir Data</t>
  </si>
  <si>
    <t xml:space="preserve">Initial </t>
  </si>
  <si>
    <t>Capacity</t>
  </si>
  <si>
    <r>
      <t>(S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</si>
  <si>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(K)</t>
  </si>
  <si>
    <t>Hedging</t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</si>
  <si>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= S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+Q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In</t>
    </r>
  </si>
  <si>
    <r>
      <t>-[Q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River</t>
    </r>
    <r>
      <rPr>
        <sz val="11"/>
        <color theme="1"/>
        <rFont val="Calibri"/>
        <family val="2"/>
        <scheme val="minor"/>
      </rPr>
      <t>+X</t>
    </r>
    <r>
      <rPr>
        <vertAlign val="subscript"/>
        <sz val="11"/>
        <color theme="1"/>
        <rFont val="Calibri"/>
        <family val="2"/>
        <scheme val="minor"/>
      </rPr>
      <t>1t</t>
    </r>
    <r>
      <rPr>
        <sz val="11"/>
        <color theme="1"/>
        <rFont val="Calibri"/>
        <family val="2"/>
        <scheme val="minor"/>
      </rPr>
      <t>+X</t>
    </r>
    <r>
      <rPr>
        <vertAlign val="subscript"/>
        <sz val="11"/>
        <color theme="1"/>
        <rFont val="Calibri"/>
        <family val="2"/>
        <scheme val="minor"/>
      </rPr>
      <t>2t</t>
    </r>
    <r>
      <rPr>
        <sz val="11"/>
        <color theme="1"/>
        <rFont val="Calibri"/>
        <family val="2"/>
        <scheme val="minor"/>
      </rPr>
      <t>+X</t>
    </r>
    <r>
      <rPr>
        <vertAlign val="subscript"/>
        <sz val="11"/>
        <color theme="1"/>
        <rFont val="Calibri"/>
        <family val="2"/>
        <scheme val="minor"/>
      </rPr>
      <t>3t</t>
    </r>
    <r>
      <rPr>
        <sz val="11"/>
        <color theme="1"/>
        <rFont val="Calibri"/>
        <family val="2"/>
        <scheme val="minor"/>
      </rPr>
      <t>]</t>
    </r>
  </si>
  <si>
    <t xml:space="preserve">Storage </t>
  </si>
  <si>
    <r>
      <t>Spill</t>
    </r>
    <r>
      <rPr>
        <vertAlign val="subscript"/>
        <sz val="11"/>
        <color theme="1"/>
        <rFont val="Calibri"/>
        <family val="2"/>
        <scheme val="minor"/>
      </rPr>
      <t>t</t>
    </r>
  </si>
  <si>
    <t>Avg.</t>
  </si>
  <si>
    <t>St.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</si>
</sst>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#,##0.0_);\(#,##0.0\)"/>
    <numFmt numFmtId="167" formatCode="#,##0.#"/>
    <numFmt numFmtId="168" formatCode="#,##0.##"/>
    <numFmt numFmtId="169" formatCode="0.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3" borderId="2" applyNumberFormat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5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7" fillId="3" borderId="2" xfId="2" applyAlignment="1">
      <alignment horizontal="center"/>
    </xf>
    <xf numFmtId="165" fontId="7" fillId="3" borderId="2" xfId="2" applyNumberFormat="1" applyAlignment="1">
      <alignment horizontal="center"/>
    </xf>
    <xf numFmtId="1" fontId="7" fillId="3" borderId="2" xfId="2" applyNumberFormat="1" applyAlignment="1">
      <alignment horizontal="center"/>
    </xf>
    <xf numFmtId="2" fontId="7" fillId="3" borderId="2" xfId="2" applyNumberFormat="1" applyAlignment="1">
      <alignment horizontal="center"/>
    </xf>
    <xf numFmtId="164" fontId="7" fillId="3" borderId="2" xfId="2" applyNumberFormat="1" applyAlignment="1">
      <alignment horizontal="center"/>
    </xf>
    <xf numFmtId="39" fontId="7" fillId="3" borderId="2" xfId="2" applyNumberFormat="1" applyAlignment="1">
      <alignment horizontal="center"/>
    </xf>
    <xf numFmtId="37" fontId="7" fillId="3" borderId="2" xfId="2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7" fillId="3" borderId="15" xfId="2" applyBorder="1" applyAlignment="1">
      <alignment horizontal="center"/>
    </xf>
    <xf numFmtId="0" fontId="7" fillId="3" borderId="16" xfId="2" applyBorder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0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10" fillId="0" borderId="0" xfId="3" applyFont="1" applyAlignment="1">
      <alignment horizontal="center"/>
    </xf>
    <xf numFmtId="9" fontId="0" fillId="0" borderId="0" xfId="3" applyFont="1" applyAlignment="1">
      <alignment horizontal="center"/>
    </xf>
    <xf numFmtId="0" fontId="0" fillId="0" borderId="3" xfId="0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  <xf numFmtId="169" fontId="0" fillId="0" borderId="7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167" fontId="0" fillId="0" borderId="18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7" fillId="3" borderId="17" xfId="2" applyBorder="1" applyAlignment="1">
      <alignment horizontal="center"/>
    </xf>
    <xf numFmtId="0" fontId="7" fillId="3" borderId="6" xfId="2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9" xfId="0" applyBorder="1"/>
    <xf numFmtId="0" fontId="0" fillId="0" borderId="9" xfId="0" applyFill="1" applyBorder="1"/>
    <xf numFmtId="49" fontId="0" fillId="0" borderId="10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</cellXfs>
  <cellStyles count="4">
    <cellStyle name="Currency" xfId="1" builtinId="4"/>
    <cellStyle name="Input" xfId="2" builtinId="20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1806547871161"/>
          <c:y val="5.1400554097404488E-2"/>
          <c:w val="0.80646532561589179"/>
          <c:h val="0.7219874951180707"/>
        </c:manualLayout>
      </c:layout>
      <c:scatterChart>
        <c:scatterStyle val="lineMarker"/>
        <c:varyColors val="0"/>
        <c:ser>
          <c:idx val="1"/>
          <c:order val="0"/>
          <c:tx>
            <c:strRef>
              <c:f>'Part 1 - River'!$C$3</c:f>
              <c:strCache>
                <c:ptCount val="1"/>
                <c:pt idx="0">
                  <c:v>(QtRiver)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'Part 1 - River'!$B$6:$B$40</c:f>
              <c:numCache>
                <c:formatCode>#,##0.#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1 - River'!$C$6:$C$40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2-4788-8892-98F55AF697F2}"/>
            </c:ext>
          </c:extLst>
        </c:ser>
        <c:ser>
          <c:idx val="2"/>
          <c:order val="1"/>
          <c:tx>
            <c:strRef>
              <c:f>'Part 1 - River'!$D$3</c:f>
              <c:strCache>
                <c:ptCount val="1"/>
                <c:pt idx="0">
                  <c:v>(X1t)</c:v>
                </c:pt>
              </c:strCache>
            </c:strRef>
          </c:tx>
          <c:marker>
            <c:symbol val="none"/>
          </c:marker>
          <c:xVal>
            <c:numRef>
              <c:f>'Part 1 - River'!$B$6:$B$40</c:f>
              <c:numCache>
                <c:formatCode>#,##0.#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1 - River'!$D$6:$D$40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2-4788-8892-98F55AF697F2}"/>
            </c:ext>
          </c:extLst>
        </c:ser>
        <c:ser>
          <c:idx val="3"/>
          <c:order val="2"/>
          <c:tx>
            <c:strRef>
              <c:f>'Part 1 - River'!$E$3</c:f>
              <c:strCache>
                <c:ptCount val="1"/>
                <c:pt idx="0">
                  <c:v>(X2t)</c:v>
                </c:pt>
              </c:strCache>
            </c:strRef>
          </c:tx>
          <c:marker>
            <c:symbol val="none"/>
          </c:marker>
          <c:xVal>
            <c:numRef>
              <c:f>'Part 1 - River'!$B$6:$B$40</c:f>
              <c:numCache>
                <c:formatCode>#,##0.#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1 - River'!$E$6:$E$40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2-4788-8892-98F55AF697F2}"/>
            </c:ext>
          </c:extLst>
        </c:ser>
        <c:ser>
          <c:idx val="4"/>
          <c:order val="3"/>
          <c:tx>
            <c:strRef>
              <c:f>'Part 1 - River'!$F$3</c:f>
              <c:strCache>
                <c:ptCount val="1"/>
                <c:pt idx="0">
                  <c:v>(X3t)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'Part 1 - River'!$B$6:$B$40</c:f>
              <c:numCache>
                <c:formatCode>#,##0.#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1 - River'!$F$6:$F$40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2-4788-8892-98F55AF69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177984"/>
        <c:axId val="313192448"/>
      </c:scatterChart>
      <c:valAx>
        <c:axId val="313177984"/>
        <c:scaling>
          <c:orientation val="minMax"/>
          <c:max val="45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River Flow (Q</a:t>
                </a:r>
                <a:r>
                  <a:rPr lang="en-US" sz="2000" baseline="-25000"/>
                  <a:t>t</a:t>
                </a:r>
                <a:r>
                  <a:rPr lang="en-US" sz="2000" baseline="30000"/>
                  <a:t>In</a:t>
                </a:r>
                <a:r>
                  <a:rPr lang="en-US" sz="2000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313192448"/>
        <c:crosses val="autoZero"/>
        <c:crossBetween val="midCat"/>
        <c:majorUnit val="2"/>
        <c:minorUnit val="1"/>
      </c:valAx>
      <c:valAx>
        <c:axId val="313192448"/>
        <c:scaling>
          <c:orientation val="minMax"/>
          <c:max val="9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Water Allocation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1317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036111111111106"/>
          <c:y val="7.7935987168270646E-2"/>
          <c:w val="0.25046608027804373"/>
          <c:h val="0.28124808059726408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River (Q</a:t>
            </a:r>
            <a:r>
              <a:rPr lang="en-US" baseline="-25000"/>
              <a:t>t</a:t>
            </a:r>
            <a:r>
              <a:rPr lang="en-US" baseline="30000"/>
              <a:t>River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17573575379449885"/>
          <c:y val="2.18132289504487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01741324993676"/>
          <c:y val="0.1367556342969227"/>
          <c:w val="0.82252526617149946"/>
          <c:h val="0.64442161021133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1 - River'!$D$58</c:f>
              <c:strCache>
                <c:ptCount val="1"/>
                <c:pt idx="0">
                  <c:v>(QtRiver)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'Part 1 - River'!$B$59:$B$79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1 - River'!$D$59:$D$79</c:f>
              <c:numCache>
                <c:formatCode>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A179-46C8-8AD1-79164522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18688"/>
        <c:axId val="312828672"/>
      </c:barChart>
      <c:catAx>
        <c:axId val="3128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2828672"/>
        <c:crosses val="autoZero"/>
        <c:auto val="1"/>
        <c:lblAlgn val="ctr"/>
        <c:lblOffset val="100"/>
        <c:noMultiLvlLbl val="0"/>
      </c:catAx>
      <c:valAx>
        <c:axId val="312828672"/>
        <c:scaling>
          <c:orientation val="minMax"/>
          <c:max val="2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281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Inflows (Q</a:t>
            </a:r>
            <a:r>
              <a:rPr lang="en-US" baseline="-25000"/>
              <a:t>t</a:t>
            </a:r>
            <a:r>
              <a:rPr lang="en-US" baseline="30000"/>
              <a:t>In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8074768696872321"/>
          <c:y val="1.6359921712836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8369696628016"/>
          <c:y val="0.14766224877214709"/>
          <c:w val="0.83161232530897833"/>
          <c:h val="0.60079515231044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1 - River'!$C$58</c:f>
              <c:strCache>
                <c:ptCount val="1"/>
                <c:pt idx="0">
                  <c:v>QtIn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'Part 1 - River'!$B$59:$B$79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1 - River'!$C$59:$C$79</c:f>
              <c:numCache>
                <c:formatCode>0</c:formatCode>
                <c:ptCount val="21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9</c:v>
                </c:pt>
                <c:pt idx="5">
                  <c:v>19</c:v>
                </c:pt>
                <c:pt idx="6">
                  <c:v>13</c:v>
                </c:pt>
                <c:pt idx="7">
                  <c:v>16</c:v>
                </c:pt>
                <c:pt idx="8">
                  <c:v>20</c:v>
                </c:pt>
                <c:pt idx="9">
                  <c:v>9</c:v>
                </c:pt>
                <c:pt idx="10">
                  <c:v>15</c:v>
                </c:pt>
                <c:pt idx="11">
                  <c:v>7</c:v>
                </c:pt>
                <c:pt idx="12">
                  <c:v>16</c:v>
                </c:pt>
                <c:pt idx="13">
                  <c:v>12</c:v>
                </c:pt>
                <c:pt idx="14">
                  <c:v>26</c:v>
                </c:pt>
                <c:pt idx="15">
                  <c:v>21</c:v>
                </c:pt>
                <c:pt idx="16">
                  <c:v>23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1-439B-BE40-A844F092E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196928"/>
        <c:axId val="313198464"/>
      </c:barChart>
      <c:catAx>
        <c:axId val="3131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3198464"/>
        <c:crosses val="autoZero"/>
        <c:auto val="1"/>
        <c:lblAlgn val="ctr"/>
        <c:lblOffset val="100"/>
        <c:noMultiLvlLbl val="0"/>
      </c:catAx>
      <c:valAx>
        <c:axId val="313198464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19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2 (X</a:t>
            </a:r>
            <a:r>
              <a:rPr lang="en-US" baseline="-25000"/>
              <a:t>2t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3301499007134849"/>
          <c:y val="1.09066144752243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4220894153453489"/>
          <c:w val="0.81570142634318676"/>
          <c:h val="0.62260838126089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1 - River'!$F$58</c:f>
              <c:strCache>
                <c:ptCount val="1"/>
                <c:pt idx="0">
                  <c:v>(X2t)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'Part 1 - River'!$B$59:$B$79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1 - River'!$F$59:$F$79</c:f>
              <c:numCache>
                <c:formatCode>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888E-40C6-A0EC-E26DCA73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31232"/>
        <c:axId val="313232768"/>
      </c:barChart>
      <c:catAx>
        <c:axId val="3132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3232768"/>
        <c:crosses val="autoZero"/>
        <c:auto val="1"/>
        <c:lblAlgn val="ctr"/>
        <c:lblOffset val="100"/>
        <c:noMultiLvlLbl val="0"/>
      </c:catAx>
      <c:valAx>
        <c:axId val="313232768"/>
        <c:scaling>
          <c:orientation val="minMax"/>
          <c:max val="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23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1 (X</a:t>
            </a:r>
            <a:r>
              <a:rPr lang="en-US" baseline="-25000"/>
              <a:t>1t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7120114758924829"/>
          <c:y val="2.726653618806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6947547772259583"/>
          <c:w val="0.81570142634318676"/>
          <c:h val="0.5898885378352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1 - River'!$E$58</c:f>
              <c:strCache>
                <c:ptCount val="1"/>
                <c:pt idx="0">
                  <c:v>(X1t)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'Part 1 - River'!$B$59:$B$79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1 - River'!$E$59:$E$79</c:f>
              <c:numCache>
                <c:formatCode>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E86-4327-8B62-71C21F862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40960"/>
        <c:axId val="313259136"/>
      </c:barChart>
      <c:catAx>
        <c:axId val="31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3259136"/>
        <c:crosses val="autoZero"/>
        <c:auto val="1"/>
        <c:lblAlgn val="ctr"/>
        <c:lblOffset val="100"/>
        <c:noMultiLvlLbl val="0"/>
      </c:catAx>
      <c:valAx>
        <c:axId val="313259136"/>
        <c:scaling>
          <c:orientation val="minMax"/>
          <c:max val="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24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3 (X</a:t>
            </a:r>
            <a:r>
              <a:rPr lang="en-US" baseline="-25000"/>
              <a:t>3t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7120114758924829"/>
          <c:y val="2.726653618806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6947547772259583"/>
          <c:w val="0.81570142634318676"/>
          <c:h val="0.5898885378352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1 - River'!$G$58</c:f>
              <c:strCache>
                <c:ptCount val="1"/>
                <c:pt idx="0">
                  <c:v>(X3t)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f>'Part 1 - River'!$B$59:$B$79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1 - River'!$G$59:$G$79</c:f>
              <c:numCache>
                <c:formatCode>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A5A5-4DBB-A3C2-3399CA04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96000"/>
        <c:axId val="313297536"/>
      </c:barChart>
      <c:catAx>
        <c:axId val="3132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3297536"/>
        <c:crosses val="autoZero"/>
        <c:auto val="1"/>
        <c:lblAlgn val="ctr"/>
        <c:lblOffset val="100"/>
        <c:noMultiLvlLbl val="0"/>
      </c:catAx>
      <c:valAx>
        <c:axId val="313297536"/>
        <c:scaling>
          <c:orientation val="minMax"/>
          <c:max val="6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29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55620444634786E-2"/>
          <c:y val="5.1400554097404488E-2"/>
          <c:w val="0.87592775770791154"/>
          <c:h val="0.790411267357342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'Part 2 - Reservoir'!$C$3</c:f>
              <c:strCache>
                <c:ptCount val="1"/>
                <c:pt idx="0">
                  <c:v>(Qt)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'Part 2 - Reservoir'!$B$6:$B$40</c:f>
              <c:numCache>
                <c:formatCode>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2 - Reservoir'!$C$6:$C$40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C-446A-B32E-B71207D1E4FA}"/>
            </c:ext>
          </c:extLst>
        </c:ser>
        <c:ser>
          <c:idx val="2"/>
          <c:order val="1"/>
          <c:tx>
            <c:strRef>
              <c:f>'Part 2 - Reservoir'!$D$3</c:f>
              <c:strCache>
                <c:ptCount val="1"/>
                <c:pt idx="0">
                  <c:v>(X1t)</c:v>
                </c:pt>
              </c:strCache>
            </c:strRef>
          </c:tx>
          <c:marker>
            <c:symbol val="none"/>
          </c:marker>
          <c:xVal>
            <c:numRef>
              <c:f>'Part 2 - Reservoir'!$B$6:$B$40</c:f>
              <c:numCache>
                <c:formatCode>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2 - Reservoir'!$D$6:$D$40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C-446A-B32E-B71207D1E4FA}"/>
            </c:ext>
          </c:extLst>
        </c:ser>
        <c:ser>
          <c:idx val="3"/>
          <c:order val="2"/>
          <c:tx>
            <c:strRef>
              <c:f>'Part 2 - Reservoir'!$E$3</c:f>
              <c:strCache>
                <c:ptCount val="1"/>
                <c:pt idx="0">
                  <c:v>(X2t)</c:v>
                </c:pt>
              </c:strCache>
            </c:strRef>
          </c:tx>
          <c:marker>
            <c:symbol val="none"/>
          </c:marker>
          <c:xVal>
            <c:numRef>
              <c:f>'Part 2 - Reservoir'!$B$6:$B$40</c:f>
              <c:numCache>
                <c:formatCode>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2 - Reservoir'!$E$6:$E$40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C-446A-B32E-B71207D1E4FA}"/>
            </c:ext>
          </c:extLst>
        </c:ser>
        <c:ser>
          <c:idx val="4"/>
          <c:order val="3"/>
          <c:tx>
            <c:strRef>
              <c:f>'Part 2 - Reservoir'!$F$3</c:f>
              <c:strCache>
                <c:ptCount val="1"/>
                <c:pt idx="0">
                  <c:v>(X3t)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'Part 2 - Reservoir'!$B$6:$B$40</c:f>
              <c:numCache>
                <c:formatCode>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2 - Reservoir'!$F$6:$F$40</c:f>
              <c:numCache>
                <c:formatCode>#,##0.#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C-446A-B32E-B71207D1E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81344"/>
        <c:axId val="313883264"/>
      </c:scatterChart>
      <c:valAx>
        <c:axId val="31388134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Reservoir Storage (S</a:t>
                </a:r>
                <a:r>
                  <a:rPr lang="en-US" baseline="-25000"/>
                  <a:t>t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3883264"/>
        <c:crosses val="autoZero"/>
        <c:crossBetween val="midCat"/>
        <c:majorUnit val="2"/>
      </c:valAx>
      <c:valAx>
        <c:axId val="313883264"/>
        <c:scaling>
          <c:orientation val="minMax"/>
          <c:max val="9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Water Allocation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crossAx val="31388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036111111111106"/>
          <c:y val="7.7935987168270646E-2"/>
          <c:w val="0.25370673392388454"/>
          <c:h val="0.289022663239416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River (Q</a:t>
            </a:r>
            <a:r>
              <a:rPr lang="en-US" baseline="-25000"/>
              <a:t>t</a:t>
            </a:r>
            <a:r>
              <a:rPr lang="en-US" baseline="30000"/>
              <a:t>River</a:t>
            </a:r>
            <a:r>
              <a:rPr lang="en-US"/>
              <a:t>) + Spills (Spill</a:t>
            </a:r>
            <a:r>
              <a:rPr lang="en-US" baseline="-25000"/>
              <a:t>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17573575379449885"/>
          <c:y val="2.18132289504487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0013976458293"/>
          <c:y val="0.1367556342969227"/>
          <c:w val="0.85071694101145001"/>
          <c:h val="0.64442161021133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'Part 2 - Reservoir'!$E$58</c:f>
              <c:strCache>
                <c:ptCount val="1"/>
                <c:pt idx="0">
                  <c:v>(QtRiver)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Reservoir'!$E$59:$E$79</c:f>
              <c:numCache>
                <c:formatCode>#,##0.#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99C5-4581-85A1-28B8D30F77A0}"/>
            </c:ext>
          </c:extLst>
        </c:ser>
        <c:ser>
          <c:idx val="1"/>
          <c:order val="1"/>
          <c:tx>
            <c:strRef>
              <c:f>'Part 2 - Reservoir'!$J$58</c:f>
              <c:strCache>
                <c:ptCount val="1"/>
                <c:pt idx="0">
                  <c:v>Spillt</c:v>
                </c:pt>
              </c:strCache>
            </c:strRef>
          </c:tx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Reservoir'!$J$59:$J$79</c:f>
              <c:numCache>
                <c:formatCode>#,##0.#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99C5-4581-85A1-28B8D30F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915264"/>
        <c:axId val="313916800"/>
      </c:barChart>
      <c:catAx>
        <c:axId val="3139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3916800"/>
        <c:crosses val="autoZero"/>
        <c:auto val="1"/>
        <c:lblAlgn val="ctr"/>
        <c:lblOffset val="100"/>
        <c:noMultiLvlLbl val="0"/>
      </c:catAx>
      <c:valAx>
        <c:axId val="313916800"/>
        <c:scaling>
          <c:orientation val="minMax"/>
          <c:max val="2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91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05890908688563"/>
          <c:y val="0.16410117903078844"/>
          <c:w val="0.17189509760260235"/>
          <c:h val="0.197223364888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Inflows (Q</a:t>
            </a:r>
            <a:r>
              <a:rPr lang="en-US" baseline="-25000"/>
              <a:t>t</a:t>
            </a:r>
            <a:r>
              <a:rPr lang="en-US" baseline="30000"/>
              <a:t>In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8074768696872321"/>
          <c:y val="1.6359921712836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38267674980037"/>
          <c:y val="0.14766224877214709"/>
          <c:w val="0.79861323229412851"/>
          <c:h val="0.60079515231044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2 - Reservoir'!$C$58</c:f>
              <c:strCache>
                <c:ptCount val="1"/>
                <c:pt idx="0">
                  <c:v>QtIn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Reservoir'!$C$59:$C$79</c:f>
              <c:numCache>
                <c:formatCode>0</c:formatCode>
                <c:ptCount val="21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9</c:v>
                </c:pt>
                <c:pt idx="5">
                  <c:v>19</c:v>
                </c:pt>
                <c:pt idx="6">
                  <c:v>13</c:v>
                </c:pt>
                <c:pt idx="7">
                  <c:v>16</c:v>
                </c:pt>
                <c:pt idx="8">
                  <c:v>20</c:v>
                </c:pt>
                <c:pt idx="9">
                  <c:v>9</c:v>
                </c:pt>
                <c:pt idx="10">
                  <c:v>15</c:v>
                </c:pt>
                <c:pt idx="11">
                  <c:v>7</c:v>
                </c:pt>
                <c:pt idx="12">
                  <c:v>16</c:v>
                </c:pt>
                <c:pt idx="13">
                  <c:v>12</c:v>
                </c:pt>
                <c:pt idx="14">
                  <c:v>26</c:v>
                </c:pt>
                <c:pt idx="15">
                  <c:v>21</c:v>
                </c:pt>
                <c:pt idx="16">
                  <c:v>23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2-4FC8-BC42-37498058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12608"/>
        <c:axId val="313426688"/>
      </c:barChart>
      <c:catAx>
        <c:axId val="3134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3426688"/>
        <c:crosses val="autoZero"/>
        <c:auto val="1"/>
        <c:lblAlgn val="ctr"/>
        <c:lblOffset val="100"/>
        <c:noMultiLvlLbl val="0"/>
      </c:catAx>
      <c:valAx>
        <c:axId val="313426688"/>
        <c:scaling>
          <c:orientation val="minMax"/>
          <c:max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41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2 (X</a:t>
            </a:r>
            <a:r>
              <a:rPr lang="en-US" baseline="-25000"/>
              <a:t>2t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3301499007134849"/>
          <c:y val="1.09066144752243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4220894153453489"/>
          <c:w val="0.81570142634318676"/>
          <c:h val="0.62260838126089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2 - Reservoir'!$G$58</c:f>
              <c:strCache>
                <c:ptCount val="1"/>
                <c:pt idx="0">
                  <c:v>(X2t)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Reservoir'!$G$59:$G$79</c:f>
              <c:numCache>
                <c:formatCode>#,##0.#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7BC5-4F3A-A72B-E1DD5F6C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22304"/>
        <c:axId val="313923840"/>
      </c:barChart>
      <c:catAx>
        <c:axId val="313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3923840"/>
        <c:crosses val="autoZero"/>
        <c:auto val="1"/>
        <c:lblAlgn val="ctr"/>
        <c:lblOffset val="100"/>
        <c:noMultiLvlLbl val="0"/>
      </c:catAx>
      <c:valAx>
        <c:axId val="313923840"/>
        <c:scaling>
          <c:orientation val="minMax"/>
          <c:max val="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92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1 (X</a:t>
            </a:r>
            <a:r>
              <a:rPr lang="en-US" baseline="-25000"/>
              <a:t>1t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7120114758924829"/>
          <c:y val="2.726653618806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6947547772259583"/>
          <c:w val="0.81570142634318676"/>
          <c:h val="0.5898885378352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2 - Reservoir'!$F$58</c:f>
              <c:strCache>
                <c:ptCount val="1"/>
                <c:pt idx="0">
                  <c:v>(X1t)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Reservoir'!$F$59:$F$79</c:f>
              <c:numCache>
                <c:formatCode>#,##0.#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E098-41F4-BA83-3F1F63E4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60704"/>
        <c:axId val="313962496"/>
      </c:barChart>
      <c:catAx>
        <c:axId val="3139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3962496"/>
        <c:crosses val="autoZero"/>
        <c:auto val="1"/>
        <c:lblAlgn val="ctr"/>
        <c:lblOffset val="100"/>
        <c:noMultiLvlLbl val="0"/>
      </c:catAx>
      <c:valAx>
        <c:axId val="313962496"/>
        <c:scaling>
          <c:orientation val="minMax"/>
          <c:max val="4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96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 3 (X</a:t>
            </a:r>
            <a:r>
              <a:rPr lang="en-US" baseline="-25000"/>
              <a:t>3t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7120114758924829"/>
          <c:y val="2.726653618806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9459593207173"/>
          <c:y val="0.16947547772259583"/>
          <c:w val="0.81570142634318676"/>
          <c:h val="0.5898885378352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2 - Reservoir'!$H$58</c:f>
              <c:strCache>
                <c:ptCount val="1"/>
                <c:pt idx="0">
                  <c:v>(X3t)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Reservoir'!$H$59:$H$79</c:f>
              <c:numCache>
                <c:formatCode>#,##0.#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6703-47D7-8504-FF3E0DEB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87072"/>
        <c:axId val="313988608"/>
      </c:barChart>
      <c:catAx>
        <c:axId val="3139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3988608"/>
        <c:crosses val="autoZero"/>
        <c:auto val="1"/>
        <c:lblAlgn val="ctr"/>
        <c:lblOffset val="100"/>
        <c:noMultiLvlLbl val="0"/>
      </c:catAx>
      <c:valAx>
        <c:axId val="313988608"/>
        <c:scaling>
          <c:orientation val="minMax"/>
          <c:max val="6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#,##0.#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39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Reservoir Storage (S</a:t>
            </a:r>
            <a:r>
              <a:rPr lang="en-US" baseline="-25000"/>
              <a:t>t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8074768696872321"/>
          <c:y val="1.6359921712836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38267674980037"/>
          <c:y val="0.14766224877214709"/>
          <c:w val="0.79861323229412851"/>
          <c:h val="0.60079515231044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 2 - Reservoir'!$I$52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'Part 2 - Reservoir'!$B$59:$B$79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'Part 2 - Reservoir'!$I$59:$I$79</c:f>
              <c:numCache>
                <c:formatCode>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F315-4B18-9413-766522E8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26624"/>
        <c:axId val="314036608"/>
      </c:barChart>
      <c:lineChart>
        <c:grouping val="standard"/>
        <c:varyColors val="0"/>
        <c:ser>
          <c:idx val="1"/>
          <c:order val="1"/>
          <c:tx>
            <c:strRef>
              <c:f>'Part 2 - Reservoir'!$J$51:$J$52</c:f>
              <c:strCache>
                <c:ptCount val="2"/>
                <c:pt idx="0">
                  <c:v>Storage</c:v>
                </c:pt>
                <c:pt idx="1">
                  <c:v>Capacity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'Part 2 - Reservoir'!$K$59:$K$74</c:f>
              <c:numCache>
                <c:formatCode>0</c:formatCode>
                <c:ptCount val="1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5-4B18-9413-766522E8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26624"/>
        <c:axId val="314036608"/>
      </c:lineChart>
      <c:catAx>
        <c:axId val="3140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4036608"/>
        <c:crosses val="autoZero"/>
        <c:auto val="1"/>
        <c:lblAlgn val="ctr"/>
        <c:lblOffset val="100"/>
        <c:noMultiLvlLbl val="0"/>
      </c:catAx>
      <c:valAx>
        <c:axId val="314036608"/>
        <c:scaling>
          <c:orientation val="minMax"/>
          <c:max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Units of Water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402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5170362878952054E-2"/>
          <c:y val="0.14008340754065193"/>
          <c:w val="0.86419305384992018"/>
          <c:h val="0.61671511441208804"/>
        </c:manualLayout>
      </c:layout>
      <c:scatterChart>
        <c:scatterStyle val="lineMarker"/>
        <c:varyColors val="0"/>
        <c:ser>
          <c:idx val="0"/>
          <c:order val="0"/>
          <c:tx>
            <c:v>Operating Policy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'Part 2 - Reservoir'!$B$6:$B$40</c:f>
              <c:numCache>
                <c:formatCode>0.#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37.5</c:v>
                </c:pt>
                <c:pt idx="31">
                  <c:v>38</c:v>
                </c:pt>
                <c:pt idx="32">
                  <c:v>40</c:v>
                </c:pt>
                <c:pt idx="33">
                  <c:v>42</c:v>
                </c:pt>
                <c:pt idx="34">
                  <c:v>45</c:v>
                </c:pt>
              </c:numCache>
            </c:numRef>
          </c:xVal>
          <c:yVal>
            <c:numRef>
              <c:f>'Part 2 - Reservoir'!$H$6:$H$40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C-40E1-A8E8-07AAC019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051968"/>
        <c:axId val="314082816"/>
      </c:scatterChart>
      <c:valAx>
        <c:axId val="314051968"/>
        <c:scaling>
          <c:orientation val="minMax"/>
        </c:scaling>
        <c:delete val="0"/>
        <c:axPos val="b"/>
        <c:majorGridlines>
          <c:spPr>
            <a:ln w="12700"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Prev. Storage + Inflow (S</a:t>
                </a:r>
                <a:r>
                  <a:rPr lang="en-US" baseline="-25000"/>
                  <a:t>t-1</a:t>
                </a:r>
                <a:r>
                  <a:rPr lang="en-US"/>
                  <a:t>+Q</a:t>
                </a:r>
                <a:r>
                  <a:rPr lang="en-US" baseline="-25000"/>
                  <a:t>t</a:t>
                </a:r>
                <a:r>
                  <a:rPr lang="en-US" baseline="30000"/>
                  <a:t>In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crossAx val="314082816"/>
        <c:crosses val="autoZero"/>
        <c:crossBetween val="midCat"/>
        <c:majorUnit val="2"/>
        <c:minorUnit val="1"/>
      </c:valAx>
      <c:valAx>
        <c:axId val="314082816"/>
        <c:scaling>
          <c:orientation val="minMax"/>
        </c:scaling>
        <c:delete val="0"/>
        <c:axPos val="l"/>
        <c:majorGridlines>
          <c:spPr>
            <a:ln w="15875">
              <a:prstDash val="solid"/>
            </a:ln>
          </c:spPr>
        </c:majorGridlines>
        <c:minorGridlines>
          <c:spPr>
            <a:ln w="3175">
              <a:prstDash val="sysDot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Reservoir Release</a:t>
                </a:r>
              </a:p>
            </c:rich>
          </c:tx>
          <c:layout>
            <c:manualLayout>
              <c:xMode val="edge"/>
              <c:yMode val="edge"/>
              <c:x val="1.1866415857681655E-2"/>
              <c:y val="0.19395910047360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40519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5379813671574"/>
          <c:y val="4.0394415794737397E-2"/>
          <c:w val="0.79456372477105441"/>
          <c:h val="0.83865286402622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'1)Maximize'!$B$2</c:f>
              <c:strCache>
                <c:ptCount val="1"/>
                <c:pt idx="0">
                  <c:v>Constraint 1</c:v>
                </c:pt>
              </c:strCache>
            </c:strRef>
          </c:tx>
          <c:marker>
            <c:symbol val="none"/>
          </c:marker>
          <c:xVal>
            <c:numRef>
              <c:f>'1)Maximize'!$B$5:$B$25</c:f>
              <c:numCache>
                <c:formatCode>0</c:formatCode>
                <c:ptCount val="21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</c:numCache>
            </c:numRef>
          </c:xVal>
          <c:yVal>
            <c:numRef>
              <c:f>'1)Maximize'!$C$5:$C$25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B2-44DB-BA82-59A710A20FF2}"/>
            </c:ext>
          </c:extLst>
        </c:ser>
        <c:ser>
          <c:idx val="1"/>
          <c:order val="1"/>
          <c:tx>
            <c:strRef>
              <c:f>'1)Maximize'!$D$2</c:f>
              <c:strCache>
                <c:ptCount val="1"/>
                <c:pt idx="0">
                  <c:v>Constraint 2</c:v>
                </c:pt>
              </c:strCache>
            </c:strRef>
          </c:tx>
          <c:marker>
            <c:symbol val="none"/>
          </c:marker>
          <c:xVal>
            <c:numRef>
              <c:f>'1)Maximize'!$D$5:$D$25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'1)Maximize'!$E$5:$E$25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B2-44DB-BA82-59A710A20FF2}"/>
            </c:ext>
          </c:extLst>
        </c:ser>
        <c:ser>
          <c:idx val="2"/>
          <c:order val="2"/>
          <c:tx>
            <c:strRef>
              <c:f>'1)Maximize'!$F$2</c:f>
              <c:strCache>
                <c:ptCount val="1"/>
                <c:pt idx="0">
                  <c:v>Constraint 3</c:v>
                </c:pt>
              </c:strCache>
            </c:strRef>
          </c:tx>
          <c:marker>
            <c:symbol val="none"/>
          </c:marker>
          <c:xVal>
            <c:numRef>
              <c:f>'1)Maximize'!$F$5:$F$25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'1)Maximize'!$G$5:$G$25</c:f>
              <c:numCache>
                <c:formatCode>0</c:formatCode>
                <c:ptCount val="21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B2-44DB-BA82-59A710A20FF2}"/>
            </c:ext>
          </c:extLst>
        </c:ser>
        <c:ser>
          <c:idx val="6"/>
          <c:order val="3"/>
          <c:tx>
            <c:strRef>
              <c:f>'1)Maximize'!$H$2</c:f>
              <c:strCache>
                <c:ptCount val="1"/>
                <c:pt idx="0">
                  <c:v>Constraint 4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'1)Maximize'!$H$5:$H$25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'1)Maximize'!$I$5:$I$25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B2-44DB-BA82-59A710A20FF2}"/>
            </c:ext>
          </c:extLst>
        </c:ser>
        <c:ser>
          <c:idx val="3"/>
          <c:order val="4"/>
          <c:tx>
            <c:strRef>
              <c:f>'1)Maximize'!$J$2</c:f>
              <c:strCache>
                <c:ptCount val="1"/>
                <c:pt idx="0">
                  <c:v>Constraint 5</c:v>
                </c:pt>
              </c:strCache>
            </c:strRef>
          </c:tx>
          <c:marker>
            <c:symbol val="none"/>
          </c:marker>
          <c:xVal>
            <c:numRef>
              <c:f>'1)Maximize'!$J$5:$J$25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'1)Maximize'!$K$5:$K$25</c:f>
              <c:numCache>
                <c:formatCode>0</c:formatCode>
                <c:ptCount val="21"/>
                <c:pt idx="0">
                  <c:v>900</c:v>
                </c:pt>
                <c:pt idx="1">
                  <c:v>825</c:v>
                </c:pt>
                <c:pt idx="2">
                  <c:v>750</c:v>
                </c:pt>
                <c:pt idx="3">
                  <c:v>675</c:v>
                </c:pt>
                <c:pt idx="4">
                  <c:v>600</c:v>
                </c:pt>
                <c:pt idx="5">
                  <c:v>525</c:v>
                </c:pt>
                <c:pt idx="6">
                  <c:v>450</c:v>
                </c:pt>
                <c:pt idx="7">
                  <c:v>375</c:v>
                </c:pt>
                <c:pt idx="8">
                  <c:v>300</c:v>
                </c:pt>
                <c:pt idx="9">
                  <c:v>225</c:v>
                </c:pt>
                <c:pt idx="10">
                  <c:v>150</c:v>
                </c:pt>
                <c:pt idx="11">
                  <c:v>75</c:v>
                </c:pt>
                <c:pt idx="12">
                  <c:v>0</c:v>
                </c:pt>
                <c:pt idx="13">
                  <c:v>-75</c:v>
                </c:pt>
                <c:pt idx="14">
                  <c:v>-150</c:v>
                </c:pt>
                <c:pt idx="15">
                  <c:v>-225</c:v>
                </c:pt>
                <c:pt idx="16">
                  <c:v>-300</c:v>
                </c:pt>
                <c:pt idx="17">
                  <c:v>-375</c:v>
                </c:pt>
                <c:pt idx="18">
                  <c:v>-450</c:v>
                </c:pt>
                <c:pt idx="19">
                  <c:v>-525</c:v>
                </c:pt>
                <c:pt idx="20">
                  <c:v>-600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B2-44DB-BA82-59A710A20FF2}"/>
            </c:ext>
          </c:extLst>
        </c:ser>
        <c:ser>
          <c:idx val="4"/>
          <c:order val="5"/>
          <c:tx>
            <c:strRef>
              <c:f>'1)Maximize'!$L$2</c:f>
              <c:strCache>
                <c:ptCount val="1"/>
                <c:pt idx="0">
                  <c:v>Objective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'1)Maximize'!$L$5:$L$25</c:f>
              <c:numCache>
                <c:formatCode>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'1)Maximize'!$M$5:$M$25</c:f>
              <c:numCache>
                <c:formatCode>0</c:formatCode>
                <c:ptCount val="21"/>
                <c:pt idx="0">
                  <c:v>0</c:v>
                </c:pt>
                <c:pt idx="1">
                  <c:v>-30</c:v>
                </c:pt>
                <c:pt idx="2">
                  <c:v>-60</c:v>
                </c:pt>
                <c:pt idx="3">
                  <c:v>-90</c:v>
                </c:pt>
                <c:pt idx="4">
                  <c:v>-120</c:v>
                </c:pt>
                <c:pt idx="5">
                  <c:v>-150</c:v>
                </c:pt>
                <c:pt idx="6">
                  <c:v>-180</c:v>
                </c:pt>
                <c:pt idx="7">
                  <c:v>-210</c:v>
                </c:pt>
                <c:pt idx="8">
                  <c:v>-240</c:v>
                </c:pt>
                <c:pt idx="9">
                  <c:v>-270</c:v>
                </c:pt>
                <c:pt idx="10">
                  <c:v>-300</c:v>
                </c:pt>
                <c:pt idx="11">
                  <c:v>-330</c:v>
                </c:pt>
                <c:pt idx="12">
                  <c:v>-360</c:v>
                </c:pt>
                <c:pt idx="13">
                  <c:v>-390</c:v>
                </c:pt>
                <c:pt idx="14">
                  <c:v>-420</c:v>
                </c:pt>
                <c:pt idx="15">
                  <c:v>-450</c:v>
                </c:pt>
                <c:pt idx="16">
                  <c:v>-480</c:v>
                </c:pt>
                <c:pt idx="17">
                  <c:v>-510</c:v>
                </c:pt>
                <c:pt idx="18">
                  <c:v>-540</c:v>
                </c:pt>
                <c:pt idx="19">
                  <c:v>-570</c:v>
                </c:pt>
                <c:pt idx="20">
                  <c:v>-600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B2-44DB-BA82-59A710A20FF2}"/>
            </c:ext>
          </c:extLst>
        </c:ser>
        <c:ser>
          <c:idx val="5"/>
          <c:order val="6"/>
          <c:tx>
            <c:v>Solution</c:v>
          </c:tx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'1)Maximize'!$T$4</c:f>
              <c:numCache>
                <c:formatCode>General</c:formatCode>
                <c:ptCount val="1"/>
              </c:numCache>
            </c:numRef>
          </c:xVal>
          <c:yVal>
            <c:numRef>
              <c:f>'1)Maximize'!$T$5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B2-44DB-BA82-59A710A2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552128"/>
        <c:axId val="341571072"/>
      </c:scatterChart>
      <c:valAx>
        <c:axId val="341552128"/>
        <c:scaling>
          <c:orientation val="minMax"/>
          <c:max val="12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  <a:r>
                  <a:rPr lang="en-US" sz="1600" baseline="-25000"/>
                  <a:t>A</a:t>
                </a:r>
                <a:r>
                  <a:rPr lang="en-US" sz="1600"/>
                  <a:t> (acres)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41571072"/>
        <c:crossesAt val="0"/>
        <c:crossBetween val="midCat"/>
      </c:valAx>
      <c:valAx>
        <c:axId val="34157107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  <a:r>
                  <a:rPr lang="en-US" sz="1600" baseline="-25000"/>
                  <a:t>B</a:t>
                </a:r>
                <a:r>
                  <a:rPr lang="en-US" sz="1600" baseline="0"/>
                  <a:t> (acres)</a:t>
                </a:r>
                <a:endParaRPr lang="en-US" sz="1600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41552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348420608990406"/>
          <c:y val="3.6083651086019505E-2"/>
          <c:w val="0.49299501333419787"/>
          <c:h val="0.209451087481993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0509742587056"/>
          <c:y val="3.7393334374674306E-2"/>
          <c:w val="0.73885153344238474"/>
          <c:h val="0.84049396689649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'2)Minimize'!$B$2</c:f>
              <c:strCache>
                <c:ptCount val="1"/>
                <c:pt idx="0">
                  <c:v>Constraint 1</c:v>
                </c:pt>
              </c:strCache>
            </c:strRef>
          </c:tx>
          <c:marker>
            <c:symbol val="none"/>
          </c:marker>
          <c:xVal>
            <c:numRef>
              <c:f>'2)Minimize'!$B$5:$B$25</c:f>
              <c:numCache>
                <c:formatCode>0.0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'2)Minimize'!$C$5:$C$25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0-4F82-BF69-4BF6FB3CFC4E}"/>
            </c:ext>
          </c:extLst>
        </c:ser>
        <c:ser>
          <c:idx val="1"/>
          <c:order val="1"/>
          <c:tx>
            <c:strRef>
              <c:f>'2)Minimize'!$D$2</c:f>
              <c:strCache>
                <c:ptCount val="1"/>
                <c:pt idx="0">
                  <c:v>Constraint 2</c:v>
                </c:pt>
              </c:strCache>
            </c:strRef>
          </c:tx>
          <c:marker>
            <c:symbol val="none"/>
          </c:marker>
          <c:xVal>
            <c:numRef>
              <c:f>'2)Minimize'!$D$5:$D$25</c:f>
              <c:numCache>
                <c:formatCode>0.0</c:formatCode>
                <c:ptCount val="21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</c:numCache>
            </c:numRef>
          </c:xVal>
          <c:yVal>
            <c:numRef>
              <c:f>'2)Minimize'!$E$5:$E$25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0-4F82-BF69-4BF6FB3CFC4E}"/>
            </c:ext>
          </c:extLst>
        </c:ser>
        <c:ser>
          <c:idx val="2"/>
          <c:order val="2"/>
          <c:tx>
            <c:strRef>
              <c:f>'2)Minimize'!$F$2</c:f>
              <c:strCache>
                <c:ptCount val="1"/>
                <c:pt idx="0">
                  <c:v>Constraint 3</c:v>
                </c:pt>
              </c:strCache>
            </c:strRef>
          </c:tx>
          <c:marker>
            <c:symbol val="none"/>
          </c:marker>
          <c:xVal>
            <c:numRef>
              <c:f>'2)Minimize'!$F$5:$F$25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'2)Minimize'!$G$5:$G$25</c:f>
              <c:numCache>
                <c:formatCode>0.0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0-4F82-BF69-4BF6FB3CFC4E}"/>
            </c:ext>
          </c:extLst>
        </c:ser>
        <c:ser>
          <c:idx val="3"/>
          <c:order val="3"/>
          <c:tx>
            <c:strRef>
              <c:f>'2)Minimize'!$H$2</c:f>
              <c:strCache>
                <c:ptCount val="1"/>
                <c:pt idx="0">
                  <c:v>Constraint 4</c:v>
                </c:pt>
              </c:strCache>
            </c:strRef>
          </c:tx>
          <c:marker>
            <c:symbol val="none"/>
          </c:marker>
          <c:xVal>
            <c:numRef>
              <c:f>'2)Minimize'!$H$5:$H$25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'2)Minimize'!$I$5:$I$25</c:f>
              <c:numCache>
                <c:formatCode>0.0</c:formatCode>
                <c:ptCount val="21"/>
                <c:pt idx="0">
                  <c:v>1.3846153846153846</c:v>
                </c:pt>
                <c:pt idx="1">
                  <c:v>1.3076923076923075</c:v>
                </c:pt>
                <c:pt idx="2">
                  <c:v>1.2307692307692308</c:v>
                </c:pt>
                <c:pt idx="3">
                  <c:v>1.1538461538461537</c:v>
                </c:pt>
                <c:pt idx="4">
                  <c:v>1.0769230769230766</c:v>
                </c:pt>
                <c:pt idx="5">
                  <c:v>1</c:v>
                </c:pt>
                <c:pt idx="6">
                  <c:v>0.92307692307692313</c:v>
                </c:pt>
                <c:pt idx="7">
                  <c:v>0.84615384615384615</c:v>
                </c:pt>
                <c:pt idx="8">
                  <c:v>0.76923076923076916</c:v>
                </c:pt>
                <c:pt idx="9">
                  <c:v>0.69230769230769229</c:v>
                </c:pt>
                <c:pt idx="10">
                  <c:v>0.61538461538461542</c:v>
                </c:pt>
                <c:pt idx="11">
                  <c:v>0.53846153846153832</c:v>
                </c:pt>
                <c:pt idx="12">
                  <c:v>0.46153846153846156</c:v>
                </c:pt>
                <c:pt idx="13">
                  <c:v>0.38461538461538458</c:v>
                </c:pt>
                <c:pt idx="14">
                  <c:v>0.30769230769230776</c:v>
                </c:pt>
                <c:pt idx="15">
                  <c:v>0.23076923076923078</c:v>
                </c:pt>
                <c:pt idx="16">
                  <c:v>0.1538461538461538</c:v>
                </c:pt>
                <c:pt idx="17">
                  <c:v>7.6923076923076983E-2</c:v>
                </c:pt>
                <c:pt idx="18">
                  <c:v>0</c:v>
                </c:pt>
                <c:pt idx="19">
                  <c:v>-7.6923076923076816E-2</c:v>
                </c:pt>
                <c:pt idx="20">
                  <c:v>-0.1538461538461538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B0-4F82-BF69-4BF6FB3CFC4E}"/>
            </c:ext>
          </c:extLst>
        </c:ser>
        <c:ser>
          <c:idx val="4"/>
          <c:order val="4"/>
          <c:tx>
            <c:strRef>
              <c:f>'2)Minimize'!$J$2</c:f>
              <c:strCache>
                <c:ptCount val="1"/>
                <c:pt idx="0">
                  <c:v>Objective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'2)Minimize'!$J$5:$J$25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'2)Minimize'!$K$5:$K$25</c:f>
              <c:numCache>
                <c:formatCode>0.0</c:formatCode>
                <c:ptCount val="21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-0.6</c:v>
                </c:pt>
                <c:pt idx="4">
                  <c:v>-0.8</c:v>
                </c:pt>
                <c:pt idx="5">
                  <c:v>-1</c:v>
                </c:pt>
                <c:pt idx="6">
                  <c:v>-1.2</c:v>
                </c:pt>
                <c:pt idx="7">
                  <c:v>-1.4</c:v>
                </c:pt>
                <c:pt idx="8">
                  <c:v>-1.6</c:v>
                </c:pt>
                <c:pt idx="9">
                  <c:v>-1.8</c:v>
                </c:pt>
                <c:pt idx="10">
                  <c:v>-2</c:v>
                </c:pt>
                <c:pt idx="11">
                  <c:v>-2.2000000000000002</c:v>
                </c:pt>
                <c:pt idx="12">
                  <c:v>-2.4</c:v>
                </c:pt>
                <c:pt idx="13">
                  <c:v>-2.6</c:v>
                </c:pt>
                <c:pt idx="14">
                  <c:v>-2.8</c:v>
                </c:pt>
                <c:pt idx="15">
                  <c:v>-3</c:v>
                </c:pt>
                <c:pt idx="16">
                  <c:v>-3.2</c:v>
                </c:pt>
                <c:pt idx="17">
                  <c:v>-3.4</c:v>
                </c:pt>
                <c:pt idx="18">
                  <c:v>-3.6</c:v>
                </c:pt>
                <c:pt idx="19">
                  <c:v>-3.8</c:v>
                </c:pt>
                <c:pt idx="20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B0-4F82-BF69-4BF6FB3CFC4E}"/>
            </c:ext>
          </c:extLst>
        </c:ser>
        <c:ser>
          <c:idx val="5"/>
          <c:order val="5"/>
          <c:tx>
            <c:v>Solution</c:v>
          </c:tx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'2)Minimize'!$R$4</c:f>
              <c:numCache>
                <c:formatCode>General</c:formatCode>
                <c:ptCount val="1"/>
              </c:numCache>
            </c:numRef>
          </c:xVal>
          <c:yVal>
            <c:numRef>
              <c:f>'2)Minimize'!$R$5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B0-4F82-BF69-4BF6FB3C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32000"/>
        <c:axId val="342446848"/>
      </c:scatterChart>
      <c:valAx>
        <c:axId val="342432000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r>
                  <a:rPr lang="en-US" sz="1400" baseline="-25000"/>
                  <a:t>1</a:t>
                </a:r>
                <a:r>
                  <a:rPr lang="en-US" sz="1400"/>
                  <a:t> (% Waste Removal)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42446848"/>
        <c:crosses val="autoZero"/>
        <c:crossBetween val="midCat"/>
        <c:majorUnit val="0.2"/>
      </c:valAx>
      <c:valAx>
        <c:axId val="3424468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r>
                  <a:rPr lang="en-US" sz="1400" baseline="-25000"/>
                  <a:t>2</a:t>
                </a:r>
                <a:r>
                  <a:rPr lang="en-US" sz="1400"/>
                  <a:t> (% Waste Removal)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42432000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54930097952187529"/>
          <c:y val="3.1009507584507073E-2"/>
          <c:w val="0.2066923400338764"/>
          <c:h val="0.365419983510038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645318</xdr:colOff>
      <xdr:row>3</xdr:row>
      <xdr:rowOff>28574</xdr:rowOff>
    </xdr:from>
    <xdr:to>
      <xdr:col>19</xdr:col>
      <xdr:colOff>484908</xdr:colOff>
      <xdr:row>29</xdr:row>
      <xdr:rowOff>60612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41833-90DA-4F05-AF53-712BC8364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581025</xdr:colOff>
      <xdr:row>58</xdr:row>
      <xdr:rowOff>130632</xdr:rowOff>
    </xdr:from>
    <xdr:to>
      <xdr:col>22</xdr:col>
      <xdr:colOff>444363</xdr:colOff>
      <xdr:row>70</xdr:row>
      <xdr:rowOff>1443</xdr:rowOff>
    </xdr:to>
    <xdr:pic>
      <xdr:nvPicPr>
        <xdr:cNvPr id="3" name="Picture 2" descr="Figure 3-2">
          <a:extLst>
            <a:ext uri="{FF2B5EF4-FFF2-40B4-BE49-F238E27FC236}">
              <a16:creationId xmlns:a16="http://schemas.microsoft.com/office/drawing/2014/main" id="{2ADE214E-45B7-40D5-8DD2-C1B0E6B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1370132"/>
          <a:ext cx="4740138" cy="215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537322</xdr:colOff>
      <xdr:row>58</xdr:row>
      <xdr:rowOff>5126</xdr:rowOff>
    </xdr:from>
    <xdr:to>
      <xdr:col>29</xdr:col>
      <xdr:colOff>476250</xdr:colOff>
      <xdr:row>70</xdr:row>
      <xdr:rowOff>47988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D59488-8548-4635-B6F6-C6C52353A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57</xdr:row>
      <xdr:rowOff>213635</xdr:rowOff>
    </xdr:from>
    <xdr:to>
      <xdr:col>14</xdr:col>
      <xdr:colOff>533400</xdr:colOff>
      <xdr:row>70</xdr:row>
      <xdr:rowOff>11569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66BECE-FCAE-48A5-AD29-E95D88EAB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142875</xdr:colOff>
      <xdr:row>46</xdr:row>
      <xdr:rowOff>63957</xdr:rowOff>
    </xdr:from>
    <xdr:to>
      <xdr:col>21</xdr:col>
      <xdr:colOff>476250</xdr:colOff>
      <xdr:row>58</xdr:row>
      <xdr:rowOff>21094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9DC58C-0909-4ED1-BCE7-E3E7AEB07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238125</xdr:colOff>
      <xdr:row>70</xdr:row>
      <xdr:rowOff>121107</xdr:rowOff>
    </xdr:from>
    <xdr:to>
      <xdr:col>17</xdr:col>
      <xdr:colOff>571500</xdr:colOff>
      <xdr:row>82</xdr:row>
      <xdr:rowOff>163969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CB3974-EA79-45EC-AFC6-EB8E1960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123825</xdr:colOff>
      <xdr:row>49</xdr:row>
      <xdr:rowOff>168732</xdr:rowOff>
    </xdr:from>
    <xdr:to>
      <xdr:col>21</xdr:col>
      <xdr:colOff>333375</xdr:colOff>
      <xdr:row>49</xdr:row>
      <xdr:rowOff>178257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0F94DCC-F237-42E4-9661-F8AEA9B767D0}"/>
            </a:ext>
          </a:extLst>
        </xdr:cNvPr>
        <xdr:cNvCxnSpPr/>
      </xdr:nvCxnSpPr>
      <xdr:spPr>
        <a:xfrm>
          <a:off x="10972800" y="9598482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209550</xdr:colOff>
      <xdr:row>48</xdr:row>
      <xdr:rowOff>54432</xdr:rowOff>
    </xdr:from>
    <xdr:to>
      <xdr:col>20</xdr:col>
      <xdr:colOff>342900</xdr:colOff>
      <xdr:row>49</xdr:row>
      <xdr:rowOff>130631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481F7F0-C398-4D52-8EE0-BF6388D6CDEE}"/>
            </a:ext>
          </a:extLst>
        </xdr:cNvPr>
        <xdr:cNvSpPr txBox="1"/>
      </xdr:nvSpPr>
      <xdr:spPr>
        <a:xfrm>
          <a:off x="11668125" y="9293682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13</xdr:col>
      <xdr:colOff>35379</xdr:colOff>
      <xdr:row>73</xdr:row>
      <xdr:rowOff>121107</xdr:rowOff>
    </xdr:from>
    <xdr:to>
      <xdr:col>16</xdr:col>
      <xdr:colOff>171450</xdr:colOff>
      <xdr:row>75</xdr:row>
      <xdr:rowOff>6806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FF30C-B2C4-4F3E-B4F9-34478FC14D92}"/>
            </a:ext>
          </a:extLst>
        </xdr:cNvPr>
        <xdr:cNvSpPr txBox="1"/>
      </xdr:nvSpPr>
      <xdr:spPr>
        <a:xfrm>
          <a:off x="9055554" y="14218107"/>
          <a:ext cx="1964871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12</xdr:col>
      <xdr:colOff>238125</xdr:colOff>
      <xdr:row>75</xdr:row>
      <xdr:rowOff>54432</xdr:rowOff>
    </xdr:from>
    <xdr:to>
      <xdr:col>17</xdr:col>
      <xdr:colOff>447675</xdr:colOff>
      <xdr:row>75</xdr:row>
      <xdr:rowOff>63957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9746A55-99F9-4284-8A7A-68E48EAD541E}"/>
            </a:ext>
          </a:extLst>
        </xdr:cNvPr>
        <xdr:cNvCxnSpPr/>
      </xdr:nvCxnSpPr>
      <xdr:spPr>
        <a:xfrm>
          <a:off x="8648700" y="14532432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70</xdr:row>
      <xdr:rowOff>149682</xdr:rowOff>
    </xdr:from>
    <xdr:to>
      <xdr:col>25</xdr:col>
      <xdr:colOff>428625</xdr:colOff>
      <xdr:row>83</xdr:row>
      <xdr:rowOff>2044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AE6D665-DA90-4315-A31C-D33599D4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63954</xdr:colOff>
      <xdr:row>73</xdr:row>
      <xdr:rowOff>178257</xdr:rowOff>
    </xdr:from>
    <xdr:to>
      <xdr:col>25</xdr:col>
      <xdr:colOff>276225</xdr:colOff>
      <xdr:row>73</xdr:row>
      <xdr:rowOff>187782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A5CEB5-CB60-4875-A971-094C5FACCCE2}"/>
            </a:ext>
          </a:extLst>
        </xdr:cNvPr>
        <xdr:cNvCxnSpPr/>
      </xdr:nvCxnSpPr>
      <xdr:spPr>
        <a:xfrm>
          <a:off x="13351329" y="14275257"/>
          <a:ext cx="3260271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581025</xdr:colOff>
      <xdr:row>72</xdr:row>
      <xdr:rowOff>111582</xdr:rowOff>
    </xdr:from>
    <xdr:to>
      <xdr:col>24</xdr:col>
      <xdr:colOff>104775</xdr:colOff>
      <xdr:row>73</xdr:row>
      <xdr:rowOff>187781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C9E3C1B-54B6-4755-AB7F-E4F3245A78D1}"/>
            </a:ext>
          </a:extLst>
        </xdr:cNvPr>
        <xdr:cNvSpPr txBox="1"/>
      </xdr:nvSpPr>
      <xdr:spPr>
        <a:xfrm>
          <a:off x="13868400" y="14018082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23</xdr:col>
      <xdr:colOff>547407</xdr:colOff>
      <xdr:row>66</xdr:row>
      <xdr:rowOff>125589</xdr:rowOff>
    </xdr:from>
    <xdr:to>
      <xdr:col>29</xdr:col>
      <xdr:colOff>341779</xdr:colOff>
      <xdr:row>66</xdr:row>
      <xdr:rowOff>135673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8BA0A92-2ABA-41AB-9364-9F81DBB801D4}"/>
            </a:ext>
          </a:extLst>
        </xdr:cNvPr>
        <xdr:cNvCxnSpPr/>
      </xdr:nvCxnSpPr>
      <xdr:spPr>
        <a:xfrm>
          <a:off x="15663582" y="12889089"/>
          <a:ext cx="3451972" cy="1008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65</xdr:row>
      <xdr:rowOff>73482</xdr:rowOff>
    </xdr:from>
    <xdr:to>
      <xdr:col>27</xdr:col>
      <xdr:colOff>247650</xdr:colOff>
      <xdr:row>66</xdr:row>
      <xdr:rowOff>149681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E23547D-73B2-4862-9E53-2CEABB46809D}"/>
            </a:ext>
          </a:extLst>
        </xdr:cNvPr>
        <xdr:cNvSpPr txBox="1"/>
      </xdr:nvSpPr>
      <xdr:spPr>
        <a:xfrm>
          <a:off x="15840075" y="12646482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Min (Q</a:t>
          </a:r>
          <a:r>
            <a:rPr lang="en-US" sz="1400" b="1" baseline="-25000"/>
            <a:t>t</a:t>
          </a:r>
          <a:r>
            <a:rPr lang="en-US" sz="1400" b="1"/>
            <a:t>)</a:t>
          </a:r>
        </a:p>
        <a:p>
          <a:pPr algn="ctr"/>
          <a:endParaRPr lang="en-US" sz="1400" b="1"/>
        </a:p>
      </xdr:txBody>
    </xdr:sp>
    <xdr:clientData/>
  </xdr:twoCellAnchor>
  <xdr:twoCellAnchor>
    <xdr:from>
      <xdr:col>9</xdr:col>
      <xdr:colOff>175933</xdr:colOff>
      <xdr:row>63</xdr:row>
      <xdr:rowOff>105979</xdr:rowOff>
    </xdr:from>
    <xdr:to>
      <xdr:col>14</xdr:col>
      <xdr:colOff>385483</xdr:colOff>
      <xdr:row>63</xdr:row>
      <xdr:rowOff>115504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2302C99-8C18-43BA-ACD4-CD10AFCA5A51}"/>
            </a:ext>
          </a:extLst>
        </xdr:cNvPr>
        <xdr:cNvCxnSpPr/>
      </xdr:nvCxnSpPr>
      <xdr:spPr>
        <a:xfrm>
          <a:off x="6757708" y="12297979"/>
          <a:ext cx="3257550" cy="9525"/>
        </a:xfrm>
        <a:prstGeom prst="line">
          <a:avLst/>
        </a:prstGeom>
        <a:ln w="25400">
          <a:prstDash val="dash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62</xdr:row>
      <xdr:rowOff>25296</xdr:rowOff>
    </xdr:from>
    <xdr:to>
      <xdr:col>11</xdr:col>
      <xdr:colOff>498661</xdr:colOff>
      <xdr:row>63</xdr:row>
      <xdr:rowOff>116064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3335E-D026-4010-9A10-958445B319BE}"/>
            </a:ext>
          </a:extLst>
        </xdr:cNvPr>
        <xdr:cNvSpPr txBox="1"/>
      </xdr:nvSpPr>
      <xdr:spPr>
        <a:xfrm>
          <a:off x="6724650" y="12026796"/>
          <a:ext cx="1574986" cy="281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Avg Inflow</a:t>
          </a:r>
        </a:p>
      </xdr:txBody>
    </xdr:sp>
    <xdr:clientData/>
  </xdr:twoCellAnchor>
  <xdr:twoCellAnchor>
    <xdr:from>
      <xdr:col>15</xdr:col>
      <xdr:colOff>252132</xdr:colOff>
      <xdr:row>62</xdr:row>
      <xdr:rowOff>82447</xdr:rowOff>
    </xdr:from>
    <xdr:to>
      <xdr:col>16</xdr:col>
      <xdr:colOff>207309</xdr:colOff>
      <xdr:row>65</xdr:row>
      <xdr:rowOff>138476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231402F-84AC-40D1-A236-40B9EA44A642}"/>
            </a:ext>
          </a:extLst>
        </xdr:cNvPr>
        <xdr:cNvSpPr/>
      </xdr:nvSpPr>
      <xdr:spPr>
        <a:xfrm>
          <a:off x="10491507" y="12083947"/>
          <a:ext cx="564777" cy="62752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323269</xdr:colOff>
      <xdr:row>62</xdr:row>
      <xdr:rowOff>147244</xdr:rowOff>
    </xdr:from>
    <xdr:to>
      <xdr:col>16</xdr:col>
      <xdr:colOff>257008</xdr:colOff>
      <xdr:row>64</xdr:row>
      <xdr:rowOff>147244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6C81A92-8BB2-4159-9467-4D07EA9F7266}"/>
            </a:ext>
          </a:extLst>
        </xdr:cNvPr>
        <xdr:cNvSpPr txBox="1"/>
      </xdr:nvSpPr>
      <xdr:spPr>
        <a:xfrm>
          <a:off x="10562644" y="12148744"/>
          <a:ext cx="54333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Q</a:t>
          </a:r>
          <a:r>
            <a:rPr lang="en-US" sz="1600" b="1" baseline="-25000"/>
            <a:t>t</a:t>
          </a:r>
          <a:r>
            <a:rPr lang="en-US" sz="1600" b="1" baseline="30000"/>
            <a:t>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305541</xdr:colOff>
      <xdr:row>1</xdr:row>
      <xdr:rowOff>4761</xdr:rowOff>
    </xdr:from>
    <xdr:to>
      <xdr:col>27</xdr:col>
      <xdr:colOff>262247</xdr:colOff>
      <xdr:row>21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06562-E8BB-41E3-8932-450C3BD4D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266700</xdr:colOff>
      <xdr:row>61</xdr:row>
      <xdr:rowOff>171450</xdr:rowOff>
    </xdr:from>
    <xdr:to>
      <xdr:col>26</xdr:col>
      <xdr:colOff>130041</xdr:colOff>
      <xdr:row>73</xdr:row>
      <xdr:rowOff>32736</xdr:rowOff>
    </xdr:to>
    <xdr:pic>
      <xdr:nvPicPr>
        <xdr:cNvPr id="3" name="Picture 2" descr="Figure 3-2">
          <a:extLst>
            <a:ext uri="{FF2B5EF4-FFF2-40B4-BE49-F238E27FC236}">
              <a16:creationId xmlns:a16="http://schemas.microsoft.com/office/drawing/2014/main" id="{EA6E8255-EE23-4977-B7F1-16CE2B60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12058650"/>
          <a:ext cx="4740141" cy="21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133350</xdr:colOff>
      <xdr:row>61</xdr:row>
      <xdr:rowOff>57150</xdr:rowOff>
    </xdr:from>
    <xdr:to>
      <xdr:col>32</xdr:col>
      <xdr:colOff>466725</xdr:colOff>
      <xdr:row>73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ED3320-5650-4699-B65C-4E74A8FB2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200025</xdr:colOff>
      <xdr:row>56</xdr:row>
      <xdr:rowOff>0</xdr:rowOff>
    </xdr:from>
    <xdr:to>
      <xdr:col>18</xdr:col>
      <xdr:colOff>190500</xdr:colOff>
      <xdr:row>67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8E34AA-0875-4E08-9A63-9983403F7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314325</xdr:colOff>
      <xdr:row>48</xdr:row>
      <xdr:rowOff>104775</xdr:rowOff>
    </xdr:from>
    <xdr:to>
      <xdr:col>26</xdr:col>
      <xdr:colOff>38100</xdr:colOff>
      <xdr:row>61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25A16E-E518-4264-B583-A9E16A292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209550</xdr:colOff>
      <xdr:row>73</xdr:row>
      <xdr:rowOff>171450</xdr:rowOff>
    </xdr:from>
    <xdr:to>
      <xdr:col>24</xdr:col>
      <xdr:colOff>419100</xdr:colOff>
      <xdr:row>86</xdr:row>
      <xdr:rowOff>23812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2BF687-01FC-455F-904D-C9030F977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307181</xdr:colOff>
      <xdr:row>52</xdr:row>
      <xdr:rowOff>102392</xdr:rowOff>
    </xdr:from>
    <xdr:to>
      <xdr:col>25</xdr:col>
      <xdr:colOff>516731</xdr:colOff>
      <xdr:row>52</xdr:row>
      <xdr:rowOff>111917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2602BA2-7958-46F6-9DDD-598714F9783E}"/>
            </a:ext>
          </a:extLst>
        </xdr:cNvPr>
        <xdr:cNvCxnSpPr/>
      </xdr:nvCxnSpPr>
      <xdr:spPr>
        <a:xfrm>
          <a:off x="13889831" y="10094117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381000</xdr:colOff>
      <xdr:row>50</xdr:row>
      <xdr:rowOff>95250</xdr:rowOff>
    </xdr:from>
    <xdr:to>
      <xdr:col>24</xdr:col>
      <xdr:colOff>514350</xdr:colOff>
      <xdr:row>51</xdr:row>
      <xdr:rowOff>171449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64ED349-3925-40EB-AED1-7B85BBD7091B}"/>
            </a:ext>
          </a:extLst>
        </xdr:cNvPr>
        <xdr:cNvSpPr txBox="1"/>
      </xdr:nvSpPr>
      <xdr:spPr>
        <a:xfrm>
          <a:off x="14573250" y="9705975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19</xdr:col>
      <xdr:colOff>419100</xdr:colOff>
      <xdr:row>76</xdr:row>
      <xdr:rowOff>152400</xdr:rowOff>
    </xdr:from>
    <xdr:to>
      <xdr:col>22</xdr:col>
      <xdr:colOff>552450</xdr:colOff>
      <xdr:row>78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F50D47F-9A56-4711-AB49-5F5C85BB51BB}"/>
            </a:ext>
          </a:extLst>
        </xdr:cNvPr>
        <xdr:cNvSpPr txBox="1"/>
      </xdr:nvSpPr>
      <xdr:spPr>
        <a:xfrm>
          <a:off x="13392150" y="14897100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19</xdr:col>
      <xdr:colOff>200025</xdr:colOff>
      <xdr:row>78</xdr:row>
      <xdr:rowOff>85725</xdr:rowOff>
    </xdr:from>
    <xdr:to>
      <xdr:col>24</xdr:col>
      <xdr:colOff>409575</xdr:colOff>
      <xdr:row>78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DEA4D46B-5F69-4CC9-9659-E750405A9578}"/>
            </a:ext>
          </a:extLst>
        </xdr:cNvPr>
        <xdr:cNvCxnSpPr/>
      </xdr:nvCxnSpPr>
      <xdr:spPr>
        <a:xfrm>
          <a:off x="13173075" y="15211425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457200</xdr:colOff>
      <xdr:row>74</xdr:row>
      <xdr:rowOff>0</xdr:rowOff>
    </xdr:from>
    <xdr:to>
      <xdr:col>31</xdr:col>
      <xdr:colOff>180975</xdr:colOff>
      <xdr:row>86</xdr:row>
      <xdr:rowOff>42862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C0FACAD-01F8-4457-AD92-3AA845C85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495300</xdr:colOff>
      <xdr:row>77</xdr:row>
      <xdr:rowOff>9525</xdr:rowOff>
    </xdr:from>
    <xdr:to>
      <xdr:col>31</xdr:col>
      <xdr:colOff>95250</xdr:colOff>
      <xdr:row>77</xdr:row>
      <xdr:rowOff>19050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74399BA-B5A5-4510-BB51-E18644CAA65F}"/>
            </a:ext>
          </a:extLst>
        </xdr:cNvPr>
        <xdr:cNvCxnSpPr/>
      </xdr:nvCxnSpPr>
      <xdr:spPr>
        <a:xfrm>
          <a:off x="17125950" y="14944725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523875</xdr:colOff>
      <xdr:row>75</xdr:row>
      <xdr:rowOff>133350</xdr:rowOff>
    </xdr:from>
    <xdr:to>
      <xdr:col>30</xdr:col>
      <xdr:colOff>47625</xdr:colOff>
      <xdr:row>77</xdr:row>
      <xdr:rowOff>19049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F3DE7BA-68D0-4752-B4FA-CCD33092C204}"/>
            </a:ext>
          </a:extLst>
        </xdr:cNvPr>
        <xdr:cNvSpPr txBox="1"/>
      </xdr:nvSpPr>
      <xdr:spPr>
        <a:xfrm>
          <a:off x="17764125" y="14687550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Water Demand</a:t>
          </a:r>
        </a:p>
      </xdr:txBody>
    </xdr:sp>
    <xdr:clientData/>
  </xdr:twoCellAnchor>
  <xdr:twoCellAnchor>
    <xdr:from>
      <xdr:col>27</xdr:col>
      <xdr:colOff>76200</xdr:colOff>
      <xdr:row>70</xdr:row>
      <xdr:rowOff>9525</xdr:rowOff>
    </xdr:from>
    <xdr:to>
      <xdr:col>32</xdr:col>
      <xdr:colOff>285750</xdr:colOff>
      <xdr:row>70</xdr:row>
      <xdr:rowOff>19050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2EE5112-434C-4299-BCAB-B8A09CD13320}"/>
            </a:ext>
          </a:extLst>
        </xdr:cNvPr>
        <xdr:cNvCxnSpPr/>
      </xdr:nvCxnSpPr>
      <xdr:spPr>
        <a:xfrm>
          <a:off x="17926050" y="13611225"/>
          <a:ext cx="3257550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409575</xdr:colOff>
      <xdr:row>68</xdr:row>
      <xdr:rowOff>114300</xdr:rowOff>
    </xdr:from>
    <xdr:to>
      <xdr:col>30</xdr:col>
      <xdr:colOff>542925</xdr:colOff>
      <xdr:row>69</xdr:row>
      <xdr:rowOff>190499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D2EF293-3FA8-4FF6-92A2-EF0C95730BD3}"/>
            </a:ext>
          </a:extLst>
        </xdr:cNvPr>
        <xdr:cNvSpPr txBox="1"/>
      </xdr:nvSpPr>
      <xdr:spPr>
        <a:xfrm>
          <a:off x="18259425" y="13335000"/>
          <a:ext cx="19621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Min (Q</a:t>
          </a:r>
          <a:r>
            <a:rPr lang="en-US" sz="1400" b="1" baseline="-25000"/>
            <a:t>t</a:t>
          </a:r>
          <a:r>
            <a:rPr lang="en-US" sz="1400" b="1"/>
            <a:t>)</a:t>
          </a:r>
        </a:p>
        <a:p>
          <a:pPr algn="ctr"/>
          <a:endParaRPr lang="en-US" sz="1400" b="1"/>
        </a:p>
      </xdr:txBody>
    </xdr:sp>
    <xdr:clientData/>
  </xdr:twoCellAnchor>
  <xdr:twoCellAnchor>
    <xdr:from>
      <xdr:col>18</xdr:col>
      <xdr:colOff>188238</xdr:colOff>
      <xdr:row>66</xdr:row>
      <xdr:rowOff>42386</xdr:rowOff>
    </xdr:from>
    <xdr:to>
      <xdr:col>19</xdr:col>
      <xdr:colOff>121977</xdr:colOff>
      <xdr:row>68</xdr:row>
      <xdr:rowOff>42386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EE598DE-39BA-48A4-B0DA-181153867C36}"/>
            </a:ext>
          </a:extLst>
        </xdr:cNvPr>
        <xdr:cNvSpPr txBox="1"/>
      </xdr:nvSpPr>
      <xdr:spPr>
        <a:xfrm>
          <a:off x="12551688" y="12882086"/>
          <a:ext cx="54333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Q</a:t>
          </a:r>
          <a:r>
            <a:rPr lang="en-US" sz="1600" b="1" baseline="-25000"/>
            <a:t>t</a:t>
          </a:r>
          <a:r>
            <a:rPr lang="en-US" sz="1600" b="1" baseline="30000"/>
            <a:t>In</a:t>
          </a:r>
        </a:p>
      </xdr:txBody>
    </xdr:sp>
    <xdr:clientData/>
  </xdr:twoCellAnchor>
  <xdr:twoCellAnchor>
    <xdr:from>
      <xdr:col>12</xdr:col>
      <xdr:colOff>348511</xdr:colOff>
      <xdr:row>61</xdr:row>
      <xdr:rowOff>51267</xdr:rowOff>
    </xdr:from>
    <xdr:to>
      <xdr:col>18</xdr:col>
      <xdr:colOff>42583</xdr:colOff>
      <xdr:row>61</xdr:row>
      <xdr:rowOff>51547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6D9B3CC-4065-4CC2-AFA8-FED68FA32D1D}"/>
            </a:ext>
          </a:extLst>
        </xdr:cNvPr>
        <xdr:cNvCxnSpPr/>
      </xdr:nvCxnSpPr>
      <xdr:spPr>
        <a:xfrm>
          <a:off x="9054361" y="11938467"/>
          <a:ext cx="3351672" cy="280"/>
        </a:xfrm>
        <a:prstGeom prst="line">
          <a:avLst/>
        </a:prstGeom>
        <a:ln w="25400">
          <a:prstDash val="dash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541874</xdr:colOff>
      <xdr:row>59</xdr:row>
      <xdr:rowOff>151839</xdr:rowOff>
    </xdr:from>
    <xdr:to>
      <xdr:col>16</xdr:col>
      <xdr:colOff>32496</xdr:colOff>
      <xdr:row>61</xdr:row>
      <xdr:rowOff>52107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823A93-17B6-4CE6-9826-3DCEE7EB0ED9}"/>
            </a:ext>
          </a:extLst>
        </xdr:cNvPr>
        <xdr:cNvSpPr txBox="1"/>
      </xdr:nvSpPr>
      <xdr:spPr>
        <a:xfrm>
          <a:off x="9247724" y="11658039"/>
          <a:ext cx="1929022" cy="281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Avg Inflow</a:t>
          </a:r>
        </a:p>
      </xdr:txBody>
    </xdr:sp>
    <xdr:clientData/>
  </xdr:twoCellAnchor>
  <xdr:twoCellAnchor>
    <xdr:from>
      <xdr:col>11</xdr:col>
      <xdr:colOff>190500</xdr:colOff>
      <xdr:row>68</xdr:row>
      <xdr:rowOff>142875</xdr:rowOff>
    </xdr:from>
    <xdr:to>
      <xdr:col>18</xdr:col>
      <xdr:colOff>180975</xdr:colOff>
      <xdr:row>80</xdr:row>
      <xdr:rowOff>185737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4588A85-57C9-47A0-8FC2-A8D86B0F7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408524</xdr:colOff>
      <xdr:row>70</xdr:row>
      <xdr:rowOff>75639</xdr:rowOff>
    </xdr:from>
    <xdr:to>
      <xdr:col>15</xdr:col>
      <xdr:colOff>508746</xdr:colOff>
      <xdr:row>71</xdr:row>
      <xdr:rowOff>166407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1488A19-DBD6-4F4C-9EE7-A3D184D04909}"/>
            </a:ext>
          </a:extLst>
        </xdr:cNvPr>
        <xdr:cNvSpPr txBox="1"/>
      </xdr:nvSpPr>
      <xdr:spPr>
        <a:xfrm>
          <a:off x="9114374" y="13677339"/>
          <a:ext cx="1929022" cy="281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Storage Capacity</a:t>
          </a:r>
        </a:p>
      </xdr:txBody>
    </xdr:sp>
    <xdr:clientData/>
  </xdr:twoCellAnchor>
  <xdr:twoCellAnchor>
    <xdr:from>
      <xdr:col>8</xdr:col>
      <xdr:colOff>246290</xdr:colOff>
      <xdr:row>22</xdr:row>
      <xdr:rowOff>86404</xdr:rowOff>
    </xdr:from>
    <xdr:to>
      <xdr:col>27</xdr:col>
      <xdr:colOff>427265</xdr:colOff>
      <xdr:row>42</xdr:row>
      <xdr:rowOff>91166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49DC2D-FA9B-4D65-8699-5378C890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275885</xdr:colOff>
      <xdr:row>18</xdr:row>
      <xdr:rowOff>17690</xdr:rowOff>
    </xdr:from>
    <xdr:to>
      <xdr:col>9</xdr:col>
      <xdr:colOff>275885</xdr:colOff>
      <xdr:row>36</xdr:row>
      <xdr:rowOff>115661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3803CEA3-3120-4BB7-ABA7-BB12251A76FD}"/>
            </a:ext>
          </a:extLst>
        </xdr:cNvPr>
        <xdr:cNvCxnSpPr/>
      </xdr:nvCxnSpPr>
      <xdr:spPr>
        <a:xfrm>
          <a:off x="7152935" y="3532415"/>
          <a:ext cx="0" cy="3526971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192544</xdr:colOff>
      <xdr:row>12</xdr:row>
      <xdr:rowOff>96610</xdr:rowOff>
    </xdr:from>
    <xdr:to>
      <xdr:col>13</xdr:col>
      <xdr:colOff>192544</xdr:colOff>
      <xdr:row>31</xdr:row>
      <xdr:rowOff>81642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1B224E5-500C-49DE-A073-DF40978698F1}"/>
            </a:ext>
          </a:extLst>
        </xdr:cNvPr>
        <xdr:cNvCxnSpPr/>
      </xdr:nvCxnSpPr>
      <xdr:spPr>
        <a:xfrm>
          <a:off x="9507994" y="2468335"/>
          <a:ext cx="0" cy="3604532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240165</xdr:colOff>
      <xdr:row>18</xdr:row>
      <xdr:rowOff>36740</xdr:rowOff>
    </xdr:from>
    <xdr:to>
      <xdr:col>12</xdr:col>
      <xdr:colOff>240165</xdr:colOff>
      <xdr:row>32</xdr:row>
      <xdr:rowOff>102054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1E8CFC1E-9534-4BF3-B0FF-151CABB37BC0}"/>
            </a:ext>
          </a:extLst>
        </xdr:cNvPr>
        <xdr:cNvCxnSpPr/>
      </xdr:nvCxnSpPr>
      <xdr:spPr>
        <a:xfrm>
          <a:off x="8946015" y="3551465"/>
          <a:ext cx="0" cy="2732314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173506</xdr:colOff>
      <xdr:row>18</xdr:row>
      <xdr:rowOff>17690</xdr:rowOff>
    </xdr:from>
    <xdr:to>
      <xdr:col>11</xdr:col>
      <xdr:colOff>173506</xdr:colOff>
      <xdr:row>34</xdr:row>
      <xdr:rowOff>6804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5BBC455-044E-4F90-83BE-4EC6F08F6538}"/>
            </a:ext>
          </a:extLst>
        </xdr:cNvPr>
        <xdr:cNvCxnSpPr/>
      </xdr:nvCxnSpPr>
      <xdr:spPr>
        <a:xfrm>
          <a:off x="8269756" y="3532415"/>
          <a:ext cx="0" cy="3037114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116341</xdr:colOff>
      <xdr:row>18</xdr:row>
      <xdr:rowOff>27215</xdr:rowOff>
    </xdr:from>
    <xdr:to>
      <xdr:col>10</xdr:col>
      <xdr:colOff>116341</xdr:colOff>
      <xdr:row>35</xdr:row>
      <xdr:rowOff>81643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263EB1A8-BED2-48A4-A77D-7BA9214C79AE}"/>
            </a:ext>
          </a:extLst>
        </xdr:cNvPr>
        <xdr:cNvCxnSpPr/>
      </xdr:nvCxnSpPr>
      <xdr:spPr>
        <a:xfrm>
          <a:off x="7602991" y="3541940"/>
          <a:ext cx="0" cy="3292928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567418</xdr:colOff>
      <xdr:row>31</xdr:row>
      <xdr:rowOff>54428</xdr:rowOff>
    </xdr:from>
    <xdr:to>
      <xdr:col>17</xdr:col>
      <xdr:colOff>567418</xdr:colOff>
      <xdr:row>38</xdr:row>
      <xdr:rowOff>73479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07DCEA4-240A-4014-98C1-8947BA999B67}"/>
            </a:ext>
          </a:extLst>
        </xdr:cNvPr>
        <xdr:cNvCxnSpPr/>
      </xdr:nvCxnSpPr>
      <xdr:spPr>
        <a:xfrm>
          <a:off x="12321268" y="6045653"/>
          <a:ext cx="0" cy="1352551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297997</xdr:colOff>
      <xdr:row>31</xdr:row>
      <xdr:rowOff>69396</xdr:rowOff>
    </xdr:from>
    <xdr:to>
      <xdr:col>22</xdr:col>
      <xdr:colOff>297997</xdr:colOff>
      <xdr:row>38</xdr:row>
      <xdr:rowOff>88447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7EA37E30-E5FF-4944-AEFB-38E32B056445}"/>
            </a:ext>
          </a:extLst>
        </xdr:cNvPr>
        <xdr:cNvCxnSpPr/>
      </xdr:nvCxnSpPr>
      <xdr:spPr>
        <a:xfrm>
          <a:off x="15099847" y="6060621"/>
          <a:ext cx="0" cy="1352551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273504</xdr:colOff>
      <xdr:row>31</xdr:row>
      <xdr:rowOff>55787</xdr:rowOff>
    </xdr:from>
    <xdr:to>
      <xdr:col>18</xdr:col>
      <xdr:colOff>235404</xdr:colOff>
      <xdr:row>38</xdr:row>
      <xdr:rowOff>46265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4D0DB2D-2569-4ECB-B806-8D3729C70AFC}"/>
            </a:ext>
          </a:extLst>
        </xdr:cNvPr>
        <xdr:cNvSpPr txBox="1"/>
      </xdr:nvSpPr>
      <xdr:spPr>
        <a:xfrm rot="16200000">
          <a:off x="11651115" y="6423251"/>
          <a:ext cx="13239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Storage </a:t>
          </a:r>
        </a:p>
        <a:p>
          <a:pPr algn="ctr"/>
          <a:r>
            <a:rPr lang="en-US" sz="1400" b="1"/>
            <a:t>Capcity (K)</a:t>
          </a:r>
        </a:p>
      </xdr:txBody>
    </xdr:sp>
    <xdr:clientData/>
  </xdr:twoCellAnchor>
  <xdr:twoCellAnchor>
    <xdr:from>
      <xdr:col>22</xdr:col>
      <xdr:colOff>73479</xdr:colOff>
      <xdr:row>30</xdr:row>
      <xdr:rowOff>106135</xdr:rowOff>
    </xdr:from>
    <xdr:to>
      <xdr:col>23</xdr:col>
      <xdr:colOff>111579</xdr:colOff>
      <xdr:row>39</xdr:row>
      <xdr:rowOff>55789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C295742-86AC-44F7-B795-6DF82A30F311}"/>
            </a:ext>
          </a:extLst>
        </xdr:cNvPr>
        <xdr:cNvSpPr txBox="1"/>
      </xdr:nvSpPr>
      <xdr:spPr>
        <a:xfrm rot="16200000">
          <a:off x="14367102" y="6415087"/>
          <a:ext cx="1664154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Storage Capcity </a:t>
          </a:r>
          <a:br>
            <a:rPr lang="en-US" sz="1200" b="1"/>
          </a:br>
          <a:r>
            <a:rPr lang="en-US" sz="1200" b="1"/>
            <a:t> + Sum</a:t>
          </a:r>
          <a:r>
            <a:rPr lang="en-US" sz="1200" b="1" baseline="0"/>
            <a:t> Wat. Demands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497542</xdr:colOff>
      <xdr:row>5</xdr:row>
      <xdr:rowOff>173691</xdr:rowOff>
    </xdr:from>
    <xdr:to>
      <xdr:col>24</xdr:col>
      <xdr:colOff>425823</xdr:colOff>
      <xdr:row>24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515470</xdr:colOff>
      <xdr:row>14</xdr:row>
      <xdr:rowOff>89647</xdr:rowOff>
    </xdr:from>
    <xdr:to>
      <xdr:col>20</xdr:col>
      <xdr:colOff>414618</xdr:colOff>
      <xdr:row>22</xdr:row>
      <xdr:rowOff>22412</xdr:rowOff>
    </xdr:to>
    <xdr:sp macro="" textlink="">
      <xdr:nvSpPr>
        <xdr:cNvPr id="69" name="Freeform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152529" y="2924735"/>
          <a:ext cx="1109383" cy="1557618"/>
        </a:xfrm>
        <a:custGeom>
          <a:avLst/>
          <a:gdLst>
            <a:gd name="connsiteX0" fmla="*/ 0 w 1109383"/>
            <a:gd name="connsiteY0" fmla="*/ 0 h 1557618"/>
            <a:gd name="connsiteX1" fmla="*/ 560295 w 1109383"/>
            <a:gd name="connsiteY1" fmla="*/ 0 h 1557618"/>
            <a:gd name="connsiteX2" fmla="*/ 1109383 w 1109383"/>
            <a:gd name="connsiteY2" fmla="*/ 773206 h 1557618"/>
            <a:gd name="connsiteX3" fmla="*/ 1109383 w 1109383"/>
            <a:gd name="connsiteY3" fmla="*/ 1557618 h 1557618"/>
            <a:gd name="connsiteX4" fmla="*/ 11206 w 1109383"/>
            <a:gd name="connsiteY4" fmla="*/ 1557618 h 1557618"/>
            <a:gd name="connsiteX5" fmla="*/ 0 w 1109383"/>
            <a:gd name="connsiteY5" fmla="*/ 0 h 15576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109383" h="1557618">
              <a:moveTo>
                <a:pt x="0" y="0"/>
              </a:moveTo>
              <a:lnTo>
                <a:pt x="560295" y="0"/>
              </a:lnTo>
              <a:lnTo>
                <a:pt x="1109383" y="773206"/>
              </a:lnTo>
              <a:lnTo>
                <a:pt x="1109383" y="1557618"/>
              </a:lnTo>
              <a:lnTo>
                <a:pt x="11206" y="1557618"/>
              </a:lnTo>
              <a:cubicBezTo>
                <a:pt x="7471" y="1038412"/>
                <a:pt x="3735" y="519206"/>
                <a:pt x="0" y="0"/>
              </a:cubicBezTo>
              <a:close/>
            </a:path>
          </a:pathLst>
        </a:custGeom>
        <a:solidFill>
          <a:schemeClr val="bg1">
            <a:lumMod val="65000"/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515470</xdr:colOff>
      <xdr:row>21</xdr:row>
      <xdr:rowOff>185698</xdr:rowOff>
    </xdr:from>
    <xdr:to>
      <xdr:col>23</xdr:col>
      <xdr:colOff>257735</xdr:colOff>
      <xdr:row>21</xdr:row>
      <xdr:rowOff>185698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9863577" y="4512769"/>
          <a:ext cx="2803872" cy="0"/>
        </a:xfrm>
        <a:prstGeom prst="line">
          <a:avLst/>
        </a:prstGeom>
        <a:ln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134471</xdr:colOff>
      <xdr:row>10</xdr:row>
      <xdr:rowOff>87405</xdr:rowOff>
    </xdr:from>
    <xdr:to>
      <xdr:col>20</xdr:col>
      <xdr:colOff>394445</xdr:colOff>
      <xdr:row>10</xdr:row>
      <xdr:rowOff>89647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H="1">
          <a:off x="11934265" y="2126876"/>
          <a:ext cx="259974" cy="224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407893</xdr:colOff>
      <xdr:row>9</xdr:row>
      <xdr:rowOff>67235</xdr:rowOff>
    </xdr:from>
    <xdr:to>
      <xdr:col>21</xdr:col>
      <xdr:colOff>4480</xdr:colOff>
      <xdr:row>10</xdr:row>
      <xdr:rowOff>89647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602569" y="1916206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A</a:t>
          </a:r>
          <a:r>
            <a:rPr lang="en-US" sz="1100"/>
            <a:t>≤400</a:t>
          </a:r>
        </a:p>
      </xdr:txBody>
    </xdr:sp>
    <xdr:clientData/>
  </xdr:twoCellAnchor>
  <xdr:twoCellAnchor>
    <xdr:from>
      <xdr:col>21</xdr:col>
      <xdr:colOff>437029</xdr:colOff>
      <xdr:row>21</xdr:row>
      <xdr:rowOff>40340</xdr:rowOff>
    </xdr:from>
    <xdr:to>
      <xdr:col>23</xdr:col>
      <xdr:colOff>33617</xdr:colOff>
      <xdr:row>22</xdr:row>
      <xdr:rowOff>62752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41941" y="4309781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B</a:t>
          </a:r>
          <a:r>
            <a:rPr lang="en-US" sz="1100"/>
            <a:t>≥0</a:t>
          </a:r>
        </a:p>
      </xdr:txBody>
    </xdr:sp>
    <xdr:clientData/>
  </xdr:twoCellAnchor>
  <xdr:twoCellAnchor>
    <xdr:from>
      <xdr:col>20</xdr:col>
      <xdr:colOff>107577</xdr:colOff>
      <xdr:row>21</xdr:row>
      <xdr:rowOff>138953</xdr:rowOff>
    </xdr:from>
    <xdr:to>
      <xdr:col>20</xdr:col>
      <xdr:colOff>367551</xdr:colOff>
      <xdr:row>21</xdr:row>
      <xdr:rowOff>141195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 flipH="1">
          <a:off x="11907371" y="4408394"/>
          <a:ext cx="259974" cy="224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380999</xdr:colOff>
      <xdr:row>20</xdr:row>
      <xdr:rowOff>152400</xdr:rowOff>
    </xdr:from>
    <xdr:to>
      <xdr:col>20</xdr:col>
      <xdr:colOff>582704</xdr:colOff>
      <xdr:row>21</xdr:row>
      <xdr:rowOff>141195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1575675" y="4197724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A</a:t>
          </a:r>
          <a:r>
            <a:rPr lang="en-US" sz="1100"/>
            <a:t>≤400</a:t>
          </a:r>
        </a:p>
      </xdr:txBody>
    </xdr:sp>
    <xdr:clientData/>
  </xdr:twoCellAnchor>
  <xdr:twoCellAnchor>
    <xdr:from>
      <xdr:col>18</xdr:col>
      <xdr:colOff>264457</xdr:colOff>
      <xdr:row>8</xdr:row>
      <xdr:rowOff>91887</xdr:rowOff>
    </xdr:from>
    <xdr:to>
      <xdr:col>19</xdr:col>
      <xdr:colOff>466163</xdr:colOff>
      <xdr:row>9</xdr:row>
      <xdr:rowOff>80681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854016" y="1716740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A</a:t>
          </a:r>
          <a:r>
            <a:rPr lang="en-US" sz="1100"/>
            <a:t>≥0</a:t>
          </a:r>
        </a:p>
      </xdr:txBody>
    </xdr:sp>
    <xdr:clientData/>
  </xdr:twoCellAnchor>
  <xdr:twoCellAnchor>
    <xdr:from>
      <xdr:col>18</xdr:col>
      <xdr:colOff>504264</xdr:colOff>
      <xdr:row>9</xdr:row>
      <xdr:rowOff>67235</xdr:rowOff>
    </xdr:from>
    <xdr:to>
      <xdr:col>19</xdr:col>
      <xdr:colOff>280148</xdr:colOff>
      <xdr:row>9</xdr:row>
      <xdr:rowOff>67235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1093823" y="1916206"/>
          <a:ext cx="38100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271180</xdr:colOff>
      <xdr:row>20</xdr:row>
      <xdr:rowOff>177052</xdr:rowOff>
    </xdr:from>
    <xdr:to>
      <xdr:col>19</xdr:col>
      <xdr:colOff>472886</xdr:colOff>
      <xdr:row>21</xdr:row>
      <xdr:rowOff>165847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860739" y="4222376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A</a:t>
          </a:r>
          <a:r>
            <a:rPr lang="en-US" sz="1100"/>
            <a:t>≥0</a:t>
          </a:r>
        </a:p>
      </xdr:txBody>
    </xdr:sp>
    <xdr:clientData/>
  </xdr:twoCellAnchor>
  <xdr:twoCellAnchor>
    <xdr:from>
      <xdr:col>18</xdr:col>
      <xdr:colOff>510987</xdr:colOff>
      <xdr:row>21</xdr:row>
      <xdr:rowOff>152401</xdr:rowOff>
    </xdr:from>
    <xdr:to>
      <xdr:col>19</xdr:col>
      <xdr:colOff>286871</xdr:colOff>
      <xdr:row>21</xdr:row>
      <xdr:rowOff>152401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1100546" y="4421842"/>
          <a:ext cx="38100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414612</xdr:colOff>
      <xdr:row>20</xdr:row>
      <xdr:rowOff>201706</xdr:rowOff>
    </xdr:from>
    <xdr:to>
      <xdr:col>22</xdr:col>
      <xdr:colOff>414614</xdr:colOff>
      <xdr:row>22</xdr:row>
      <xdr:rowOff>29136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flipV="1">
          <a:off x="13424641" y="4247030"/>
          <a:ext cx="2" cy="24204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510987</xdr:colOff>
      <xdr:row>14</xdr:row>
      <xdr:rowOff>103095</xdr:rowOff>
    </xdr:from>
    <xdr:to>
      <xdr:col>23</xdr:col>
      <xdr:colOff>107575</xdr:colOff>
      <xdr:row>15</xdr:row>
      <xdr:rowOff>91889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915899" y="2938183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B</a:t>
          </a:r>
          <a:r>
            <a:rPr lang="en-US" sz="1100"/>
            <a:t>≤600</a:t>
          </a:r>
        </a:p>
      </xdr:txBody>
    </xdr:sp>
    <xdr:clientData/>
  </xdr:twoCellAnchor>
  <xdr:twoCellAnchor>
    <xdr:from>
      <xdr:col>22</xdr:col>
      <xdr:colOff>555805</xdr:colOff>
      <xdr:row>14</xdr:row>
      <xdr:rowOff>91890</xdr:rowOff>
    </xdr:from>
    <xdr:to>
      <xdr:col>22</xdr:col>
      <xdr:colOff>560294</xdr:colOff>
      <xdr:row>15</xdr:row>
      <xdr:rowOff>145676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3565834" y="2926978"/>
          <a:ext cx="4489" cy="27790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156881</xdr:colOff>
      <xdr:row>9</xdr:row>
      <xdr:rowOff>168088</xdr:rowOff>
    </xdr:from>
    <xdr:to>
      <xdr:col>19</xdr:col>
      <xdr:colOff>372033</xdr:colOff>
      <xdr:row>14</xdr:row>
      <xdr:rowOff>154643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rot="3281216">
          <a:off x="10972797" y="2395819"/>
          <a:ext cx="972672" cy="215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3X</a:t>
          </a:r>
          <a:r>
            <a:rPr lang="en-US" sz="1100" baseline="-25000"/>
            <a:t>A</a:t>
          </a:r>
          <a:r>
            <a:rPr lang="en-US" sz="1100"/>
            <a:t>+2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≤180</a:t>
          </a:r>
          <a:r>
            <a:rPr lang="en-US" sz="1100"/>
            <a:t>0</a:t>
          </a:r>
        </a:p>
      </xdr:txBody>
    </xdr:sp>
    <xdr:clientData/>
  </xdr:twoCellAnchor>
  <xdr:twoCellAnchor>
    <xdr:from>
      <xdr:col>18</xdr:col>
      <xdr:colOff>571500</xdr:colOff>
      <xdr:row>12</xdr:row>
      <xdr:rowOff>161365</xdr:rowOff>
    </xdr:from>
    <xdr:to>
      <xdr:col>19</xdr:col>
      <xdr:colOff>221875</xdr:colOff>
      <xdr:row>13</xdr:row>
      <xdr:rowOff>145677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>
          <a:off x="11161059" y="2615453"/>
          <a:ext cx="255492" cy="1748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528918</xdr:colOff>
      <xdr:row>16</xdr:row>
      <xdr:rowOff>188261</xdr:rowOff>
    </xdr:from>
    <xdr:to>
      <xdr:col>20</xdr:col>
      <xdr:colOff>125506</xdr:colOff>
      <xdr:row>18</xdr:row>
      <xdr:rowOff>168089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1118477" y="3437967"/>
          <a:ext cx="806823" cy="394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 b="1"/>
            <a:t>Feasible Region</a:t>
          </a:r>
        </a:p>
      </xdr:txBody>
    </xdr:sp>
    <xdr:clientData/>
  </xdr:twoCellAnchor>
  <xdr:twoCellAnchor>
    <xdr:from>
      <xdr:col>21</xdr:col>
      <xdr:colOff>107574</xdr:colOff>
      <xdr:row>17</xdr:row>
      <xdr:rowOff>186018</xdr:rowOff>
    </xdr:from>
    <xdr:to>
      <xdr:col>21</xdr:col>
      <xdr:colOff>322726</xdr:colOff>
      <xdr:row>22</xdr:row>
      <xdr:rowOff>138955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rot="3281216">
          <a:off x="12133726" y="4004984"/>
          <a:ext cx="972672" cy="215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3X</a:t>
          </a:r>
          <a:r>
            <a:rPr lang="en-US" sz="1100" baseline="-25000"/>
            <a:t>A</a:t>
          </a:r>
          <a:r>
            <a:rPr lang="en-US" sz="1100"/>
            <a:t>+2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≤180</a:t>
          </a:r>
          <a:r>
            <a:rPr lang="en-US" sz="1100"/>
            <a:t>0</a:t>
          </a:r>
        </a:p>
      </xdr:txBody>
    </xdr:sp>
    <xdr:clientData/>
  </xdr:twoCellAnchor>
  <xdr:twoCellAnchor>
    <xdr:from>
      <xdr:col>20</xdr:col>
      <xdr:colOff>488577</xdr:colOff>
      <xdr:row>20</xdr:row>
      <xdr:rowOff>156882</xdr:rowOff>
    </xdr:from>
    <xdr:to>
      <xdr:col>21</xdr:col>
      <xdr:colOff>138951</xdr:colOff>
      <xdr:row>21</xdr:row>
      <xdr:rowOff>107577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12288371" y="4202206"/>
          <a:ext cx="255492" cy="1748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584940</xdr:colOff>
      <xdr:row>14</xdr:row>
      <xdr:rowOff>87408</xdr:rowOff>
    </xdr:from>
    <xdr:to>
      <xdr:col>18</xdr:col>
      <xdr:colOff>589429</xdr:colOff>
      <xdr:row>15</xdr:row>
      <xdr:rowOff>141194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11174499" y="2922496"/>
          <a:ext cx="4489" cy="27790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405652</xdr:colOff>
      <xdr:row>14</xdr:row>
      <xdr:rowOff>98613</xdr:rowOff>
    </xdr:from>
    <xdr:to>
      <xdr:col>20</xdr:col>
      <xdr:colOff>2240</xdr:colOff>
      <xdr:row>15</xdr:row>
      <xdr:rowOff>87407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995211" y="2933701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B</a:t>
          </a:r>
          <a:r>
            <a:rPr lang="en-US" sz="1100"/>
            <a:t>≤600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280147</xdr:colOff>
      <xdr:row>6</xdr:row>
      <xdr:rowOff>106456</xdr:rowOff>
    </xdr:from>
    <xdr:to>
      <xdr:col>23</xdr:col>
      <xdr:colOff>331695</xdr:colOff>
      <xdr:row>25</xdr:row>
      <xdr:rowOff>123264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437030</xdr:colOff>
      <xdr:row>15</xdr:row>
      <xdr:rowOff>22412</xdr:rowOff>
    </xdr:from>
    <xdr:to>
      <xdr:col>19</xdr:col>
      <xdr:colOff>190500</xdr:colOff>
      <xdr:row>18</xdr:row>
      <xdr:rowOff>22412</xdr:rowOff>
    </xdr:to>
    <xdr:sp macro="" textlink="">
      <xdr:nvSpPr>
        <xdr:cNvPr id="97" name="Freeform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0992971" y="3048000"/>
          <a:ext cx="358588" cy="605118"/>
        </a:xfrm>
        <a:custGeom>
          <a:avLst/>
          <a:gdLst>
            <a:gd name="connsiteX0" fmla="*/ 0 w 358588"/>
            <a:gd name="connsiteY0" fmla="*/ 0 h 605118"/>
            <a:gd name="connsiteX1" fmla="*/ 358588 w 358588"/>
            <a:gd name="connsiteY1" fmla="*/ 0 h 605118"/>
            <a:gd name="connsiteX2" fmla="*/ 358588 w 358588"/>
            <a:gd name="connsiteY2" fmla="*/ 605118 h 605118"/>
            <a:gd name="connsiteX3" fmla="*/ 0 w 358588"/>
            <a:gd name="connsiteY3" fmla="*/ 381000 h 605118"/>
            <a:gd name="connsiteX4" fmla="*/ 0 w 358588"/>
            <a:gd name="connsiteY4" fmla="*/ 0 h 6051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58588" h="605118">
              <a:moveTo>
                <a:pt x="0" y="0"/>
              </a:moveTo>
              <a:lnTo>
                <a:pt x="358588" y="0"/>
              </a:lnTo>
              <a:lnTo>
                <a:pt x="358588" y="605118"/>
              </a:lnTo>
              <a:lnTo>
                <a:pt x="0" y="381000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50000"/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11206</xdr:colOff>
      <xdr:row>16</xdr:row>
      <xdr:rowOff>89647</xdr:rowOff>
    </xdr:from>
    <xdr:to>
      <xdr:col>22</xdr:col>
      <xdr:colOff>212911</xdr:colOff>
      <xdr:row>17</xdr:row>
      <xdr:rowOff>112059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382500" y="3305735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1</a:t>
          </a:r>
          <a:r>
            <a:rPr lang="en-US" sz="1100"/>
            <a:t>≤1</a:t>
          </a:r>
        </a:p>
      </xdr:txBody>
    </xdr:sp>
    <xdr:clientData/>
  </xdr:twoCellAnchor>
  <xdr:twoCellAnchor>
    <xdr:from>
      <xdr:col>21</xdr:col>
      <xdr:colOff>425824</xdr:colOff>
      <xdr:row>15</xdr:row>
      <xdr:rowOff>22412</xdr:rowOff>
    </xdr:from>
    <xdr:to>
      <xdr:col>21</xdr:col>
      <xdr:colOff>425824</xdr:colOff>
      <xdr:row>16</xdr:row>
      <xdr:rowOff>89647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12797118" y="3048000"/>
          <a:ext cx="0" cy="25773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578223</xdr:colOff>
      <xdr:row>16</xdr:row>
      <xdr:rowOff>73959</xdr:rowOff>
    </xdr:from>
    <xdr:to>
      <xdr:col>17</xdr:col>
      <xdr:colOff>174810</xdr:colOff>
      <xdr:row>17</xdr:row>
      <xdr:rowOff>96371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9318811" y="3290047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1</a:t>
          </a:r>
          <a:r>
            <a:rPr lang="en-US" sz="1100"/>
            <a:t>≤1</a:t>
          </a:r>
        </a:p>
      </xdr:txBody>
    </xdr:sp>
    <xdr:clientData/>
  </xdr:twoCellAnchor>
  <xdr:twoCellAnchor>
    <xdr:from>
      <xdr:col>16</xdr:col>
      <xdr:colOff>387723</xdr:colOff>
      <xdr:row>15</xdr:row>
      <xdr:rowOff>6724</xdr:rowOff>
    </xdr:from>
    <xdr:to>
      <xdr:col>16</xdr:col>
      <xdr:colOff>387723</xdr:colOff>
      <xdr:row>16</xdr:row>
      <xdr:rowOff>73959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9733429" y="3032312"/>
          <a:ext cx="0" cy="25773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540126</xdr:colOff>
      <xdr:row>8</xdr:row>
      <xdr:rowOff>13448</xdr:rowOff>
    </xdr:from>
    <xdr:to>
      <xdr:col>20</xdr:col>
      <xdr:colOff>136714</xdr:colOff>
      <xdr:row>9</xdr:row>
      <xdr:rowOff>2242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1096067" y="1604683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2</a:t>
          </a:r>
          <a:r>
            <a:rPr lang="en-US" sz="1100"/>
            <a:t>≤1</a:t>
          </a:r>
        </a:p>
      </xdr:txBody>
    </xdr:sp>
    <xdr:clientData/>
  </xdr:twoCellAnchor>
  <xdr:twoCellAnchor>
    <xdr:from>
      <xdr:col>18</xdr:col>
      <xdr:colOff>571500</xdr:colOff>
      <xdr:row>8</xdr:row>
      <xdr:rowOff>103095</xdr:rowOff>
    </xdr:from>
    <xdr:to>
      <xdr:col>19</xdr:col>
      <xdr:colOff>181535</xdr:colOff>
      <xdr:row>8</xdr:row>
      <xdr:rowOff>112059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H="1">
          <a:off x="11127441" y="1694330"/>
          <a:ext cx="215153" cy="896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535644</xdr:colOff>
      <xdr:row>21</xdr:row>
      <xdr:rowOff>98612</xdr:rowOff>
    </xdr:from>
    <xdr:to>
      <xdr:col>20</xdr:col>
      <xdr:colOff>132232</xdr:colOff>
      <xdr:row>22</xdr:row>
      <xdr:rowOff>121024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1091585" y="4300818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2</a:t>
          </a:r>
          <a:r>
            <a:rPr lang="en-US" sz="1100"/>
            <a:t>≤1</a:t>
          </a:r>
        </a:p>
      </xdr:txBody>
    </xdr:sp>
    <xdr:clientData/>
  </xdr:twoCellAnchor>
  <xdr:twoCellAnchor>
    <xdr:from>
      <xdr:col>18</xdr:col>
      <xdr:colOff>567017</xdr:colOff>
      <xdr:row>21</xdr:row>
      <xdr:rowOff>188259</xdr:rowOff>
    </xdr:from>
    <xdr:to>
      <xdr:col>19</xdr:col>
      <xdr:colOff>177052</xdr:colOff>
      <xdr:row>22</xdr:row>
      <xdr:rowOff>6723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 flipH="1">
          <a:off x="11122958" y="4390465"/>
          <a:ext cx="215153" cy="896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434791</xdr:colOff>
      <xdr:row>10</xdr:row>
      <xdr:rowOff>76200</xdr:rowOff>
    </xdr:from>
    <xdr:to>
      <xdr:col>19</xdr:col>
      <xdr:colOff>31379</xdr:colOff>
      <xdr:row>11</xdr:row>
      <xdr:rowOff>98612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0385615" y="2082053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2</a:t>
          </a:r>
          <a:r>
            <a:rPr lang="en-US" sz="1100"/>
            <a:t>≥0.8</a:t>
          </a:r>
        </a:p>
      </xdr:txBody>
    </xdr:sp>
    <xdr:clientData/>
  </xdr:twoCellAnchor>
  <xdr:twoCellAnchor>
    <xdr:from>
      <xdr:col>18</xdr:col>
      <xdr:colOff>437030</xdr:colOff>
      <xdr:row>10</xdr:row>
      <xdr:rowOff>163605</xdr:rowOff>
    </xdr:from>
    <xdr:to>
      <xdr:col>19</xdr:col>
      <xdr:colOff>40342</xdr:colOff>
      <xdr:row>10</xdr:row>
      <xdr:rowOff>168088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V="1">
          <a:off x="10992971" y="2169458"/>
          <a:ext cx="208430" cy="448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452721</xdr:colOff>
      <xdr:row>20</xdr:row>
      <xdr:rowOff>4483</xdr:rowOff>
    </xdr:from>
    <xdr:to>
      <xdr:col>19</xdr:col>
      <xdr:colOff>49309</xdr:colOff>
      <xdr:row>21</xdr:row>
      <xdr:rowOff>26895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403545" y="4016189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2</a:t>
          </a:r>
          <a:r>
            <a:rPr lang="en-US" sz="1100"/>
            <a:t>≥0.8</a:t>
          </a:r>
        </a:p>
      </xdr:txBody>
    </xdr:sp>
    <xdr:clientData/>
  </xdr:twoCellAnchor>
  <xdr:twoCellAnchor>
    <xdr:from>
      <xdr:col>18</xdr:col>
      <xdr:colOff>432548</xdr:colOff>
      <xdr:row>20</xdr:row>
      <xdr:rowOff>91888</xdr:rowOff>
    </xdr:from>
    <xdr:to>
      <xdr:col>19</xdr:col>
      <xdr:colOff>35860</xdr:colOff>
      <xdr:row>20</xdr:row>
      <xdr:rowOff>96371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 flipV="1">
          <a:off x="10988489" y="4103594"/>
          <a:ext cx="208430" cy="448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152399</xdr:colOff>
      <xdr:row>10</xdr:row>
      <xdr:rowOff>141194</xdr:rowOff>
    </xdr:from>
    <xdr:to>
      <xdr:col>17</xdr:col>
      <xdr:colOff>354104</xdr:colOff>
      <xdr:row>11</xdr:row>
      <xdr:rowOff>163606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9498105" y="2147047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1</a:t>
          </a:r>
          <a:r>
            <a:rPr lang="en-US" sz="1100"/>
            <a:t>+1.3X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/>
            <a:t>≥1.8</a:t>
          </a:r>
        </a:p>
      </xdr:txBody>
    </xdr:sp>
    <xdr:clientData/>
  </xdr:twoCellAnchor>
  <xdr:twoCellAnchor>
    <xdr:from>
      <xdr:col>16</xdr:col>
      <xdr:colOff>369794</xdr:colOff>
      <xdr:row>11</xdr:row>
      <xdr:rowOff>145676</xdr:rowOff>
    </xdr:from>
    <xdr:to>
      <xdr:col>16</xdr:col>
      <xdr:colOff>515470</xdr:colOff>
      <xdr:row>12</xdr:row>
      <xdr:rowOff>112060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 flipV="1">
          <a:off x="9715500" y="2342029"/>
          <a:ext cx="145676" cy="19050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405652</xdr:colOff>
      <xdr:row>19</xdr:row>
      <xdr:rowOff>147917</xdr:rowOff>
    </xdr:from>
    <xdr:to>
      <xdr:col>22</xdr:col>
      <xdr:colOff>2239</xdr:colOff>
      <xdr:row>20</xdr:row>
      <xdr:rowOff>170329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2171828" y="3969123"/>
          <a:ext cx="806823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X</a:t>
          </a:r>
          <a:r>
            <a:rPr lang="en-US" sz="1100" baseline="-25000"/>
            <a:t>1</a:t>
          </a:r>
          <a:r>
            <a:rPr lang="en-US" sz="1100"/>
            <a:t>+1.3X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/>
            <a:t>≥1.8</a:t>
          </a:r>
        </a:p>
      </xdr:txBody>
    </xdr:sp>
    <xdr:clientData/>
  </xdr:twoCellAnchor>
  <xdr:twoCellAnchor>
    <xdr:from>
      <xdr:col>21</xdr:col>
      <xdr:colOff>17929</xdr:colOff>
      <xdr:row>20</xdr:row>
      <xdr:rowOff>152399</xdr:rowOff>
    </xdr:from>
    <xdr:to>
      <xdr:col>21</xdr:col>
      <xdr:colOff>163605</xdr:colOff>
      <xdr:row>21</xdr:row>
      <xdr:rowOff>152401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12389223" y="4164105"/>
          <a:ext cx="145676" cy="19050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347382</xdr:colOff>
      <xdr:row>15</xdr:row>
      <xdr:rowOff>145675</xdr:rowOff>
    </xdr:from>
    <xdr:to>
      <xdr:col>20</xdr:col>
      <xdr:colOff>549088</xdr:colOff>
      <xdr:row>17</xdr:row>
      <xdr:rowOff>112058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508441" y="3204881"/>
          <a:ext cx="806823" cy="347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100"/>
            <a:t>Feasible</a:t>
          </a:r>
        </a:p>
        <a:p>
          <a:pPr algn="ctr"/>
          <a:r>
            <a:rPr lang="en-US" sz="1100"/>
            <a:t>Region</a:t>
          </a:r>
        </a:p>
      </xdr:txBody>
    </xdr:sp>
    <xdr:clientData/>
  </xdr:twoCellAnchor>
  <xdr:twoCellAnchor>
    <xdr:from>
      <xdr:col>19</xdr:col>
      <xdr:colOff>67235</xdr:colOff>
      <xdr:row>16</xdr:row>
      <xdr:rowOff>44823</xdr:rowOff>
    </xdr:from>
    <xdr:to>
      <xdr:col>19</xdr:col>
      <xdr:colOff>470647</xdr:colOff>
      <xdr:row>16</xdr:row>
      <xdr:rowOff>179294</xdr:rowOff>
    </xdr:to>
    <xdr:cxnSp macro="">
      <xdr:nvCxnSpPr>
        <xdr:cNvPr id="128" name="Straight Arrow Connector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 flipH="1">
          <a:off x="11228294" y="3294529"/>
          <a:ext cx="403412" cy="13447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" name="OpenSolver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67225" y="1562100"/>
          <a:ext cx="838200" cy="914400"/>
        </a:xfrm>
        <a:prstGeom prst="rect">
          <a:avLst/>
        </a:prstGeom>
        <a:solidFill>
          <a:srgbClr val="FF00FF">
            <a:alpha val="4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" name="OpenSolver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28800" y="990600"/>
          <a:ext cx="704850" cy="190500"/>
        </a:xfrm>
        <a:prstGeom prst="rect">
          <a:avLst/>
        </a:prstGeom>
        <a:noFill/>
        <a:ln w="25400" cap="flat" cmpd="sng" algn="ctr">
          <a:solidFill>
            <a:srgbClr val="FF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2</xdr:col>
      <xdr:colOff>596900</xdr:colOff>
      <xdr:row>4</xdr:row>
      <xdr:rowOff>114300</xdr:rowOff>
    </xdr:from>
    <xdr:to>
      <xdr:col>3</xdr:col>
      <xdr:colOff>236535</xdr:colOff>
      <xdr:row>5</xdr:row>
      <xdr:rowOff>50800</xdr:rowOff>
    </xdr:to>
    <xdr:sp macro="" textlink="">
      <xdr:nvSpPr>
        <xdr:cNvPr id="4" name="OpenSolver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816100" y="9144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OpenSolver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09600" y="2019300"/>
          <a:ext cx="609600" cy="2286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" name="OpenSolver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28800" y="2019300"/>
          <a:ext cx="704850" cy="2286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2</xdr:col>
      <xdr:colOff>0</xdr:colOff>
      <xdr:row>10</xdr:row>
      <xdr:rowOff>114300</xdr:rowOff>
    </xdr:from>
    <xdr:to>
      <xdr:col>3</xdr:col>
      <xdr:colOff>0</xdr:colOff>
      <xdr:row>10</xdr:row>
      <xdr:rowOff>114300</xdr:rowOff>
    </xdr:to>
    <xdr:cxnSp macro="">
      <xdr:nvCxnSpPr>
        <xdr:cNvPr id="7" name="OpenSolve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>
          <a:stCxn id="5" idx="3"/>
          <a:endCxn id="6" idx="1"/>
        </xdr:cNvCxnSpPr>
      </xdr:nvCxnSpPr>
      <xdr:spPr>
        <a:xfrm>
          <a:off x="1219200" y="2133600"/>
          <a:ext cx="60960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9</xdr:row>
      <xdr:rowOff>215900</xdr:rowOff>
    </xdr:from>
    <xdr:to>
      <xdr:col>2</xdr:col>
      <xdr:colOff>495300</xdr:colOff>
      <xdr:row>11</xdr:row>
      <xdr:rowOff>12700</xdr:rowOff>
    </xdr:to>
    <xdr:sp macro="" textlink="">
      <xdr:nvSpPr>
        <xdr:cNvPr id="8" name="OpenSolve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333500" y="200660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9" name="OpenSolver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09600" y="2705100"/>
          <a:ext cx="609600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OpenSolver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828800" y="2705100"/>
          <a:ext cx="704850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0</xdr:colOff>
      <xdr:row>13</xdr:row>
      <xdr:rowOff>95250</xdr:rowOff>
    </xdr:to>
    <xdr:cxnSp macro="">
      <xdr:nvCxnSpPr>
        <xdr:cNvPr id="11" name="OpenSolve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9" idx="3"/>
          <a:endCxn id="10" idx="1"/>
        </xdr:cNvCxnSpPr>
      </xdr:nvCxnSpPr>
      <xdr:spPr>
        <a:xfrm>
          <a:off x="1219200" y="2800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12</xdr:row>
      <xdr:rowOff>196850</xdr:rowOff>
    </xdr:from>
    <xdr:to>
      <xdr:col>2</xdr:col>
      <xdr:colOff>495300</xdr:colOff>
      <xdr:row>14</xdr:row>
      <xdr:rowOff>31750</xdr:rowOff>
    </xdr:to>
    <xdr:sp macro="" textlink="">
      <xdr:nvSpPr>
        <xdr:cNvPr id="12" name="OpenSolve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333500" y="26733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OpenSolver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09600" y="3314700"/>
          <a:ext cx="609600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4" name="OpenSolver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828800" y="3314700"/>
          <a:ext cx="704850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2</xdr:col>
      <xdr:colOff>0</xdr:colOff>
      <xdr:row>16</xdr:row>
      <xdr:rowOff>95250</xdr:rowOff>
    </xdr:from>
    <xdr:to>
      <xdr:col>3</xdr:col>
      <xdr:colOff>0</xdr:colOff>
      <xdr:row>16</xdr:row>
      <xdr:rowOff>95250</xdr:rowOff>
    </xdr:to>
    <xdr:cxnSp macro="">
      <xdr:nvCxnSpPr>
        <xdr:cNvPr id="15" name="OpenSolve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13" idx="3"/>
          <a:endCxn id="14" idx="1"/>
        </xdr:cNvCxnSpPr>
      </xdr:nvCxnSpPr>
      <xdr:spPr>
        <a:xfrm>
          <a:off x="1219200" y="34099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15</xdr:row>
      <xdr:rowOff>196850</xdr:rowOff>
    </xdr:from>
    <xdr:to>
      <xdr:col>2</xdr:col>
      <xdr:colOff>495300</xdr:colOff>
      <xdr:row>17</xdr:row>
      <xdr:rowOff>31750</xdr:rowOff>
    </xdr:to>
    <xdr:sp macro="" textlink="">
      <xdr:nvSpPr>
        <xdr:cNvPr id="16" name="OpenSolve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333500" y="32829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7" name="OpenSolver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09600" y="3962400"/>
          <a:ext cx="609600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" name="OpenSolver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828800" y="3962400"/>
          <a:ext cx="704850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2</xdr:col>
      <xdr:colOff>0</xdr:colOff>
      <xdr:row>19</xdr:row>
      <xdr:rowOff>95250</xdr:rowOff>
    </xdr:from>
    <xdr:to>
      <xdr:col>3</xdr:col>
      <xdr:colOff>0</xdr:colOff>
      <xdr:row>19</xdr:row>
      <xdr:rowOff>95250</xdr:rowOff>
    </xdr:to>
    <xdr:cxnSp macro="">
      <xdr:nvCxnSpPr>
        <xdr:cNvPr id="19" name="OpenSolve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stCxn id="17" idx="3"/>
          <a:endCxn id="18" idx="1"/>
        </xdr:cNvCxnSpPr>
      </xdr:nvCxnSpPr>
      <xdr:spPr>
        <a:xfrm>
          <a:off x="1219200" y="40576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18</xdr:row>
      <xdr:rowOff>196850</xdr:rowOff>
    </xdr:from>
    <xdr:to>
      <xdr:col>2</xdr:col>
      <xdr:colOff>495300</xdr:colOff>
      <xdr:row>20</xdr:row>
      <xdr:rowOff>31750</xdr:rowOff>
    </xdr:to>
    <xdr:sp macro="" textlink="">
      <xdr:nvSpPr>
        <xdr:cNvPr id="20" name="OpenSolve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333500" y="39306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OpenSolver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609600" y="4610100"/>
          <a:ext cx="609600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2" name="OpenSolver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1828800" y="4610100"/>
          <a:ext cx="704850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2</xdr:col>
      <xdr:colOff>0</xdr:colOff>
      <xdr:row>22</xdr:row>
      <xdr:rowOff>95250</xdr:rowOff>
    </xdr:from>
    <xdr:to>
      <xdr:col>3</xdr:col>
      <xdr:colOff>0</xdr:colOff>
      <xdr:row>22</xdr:row>
      <xdr:rowOff>95250</xdr:rowOff>
    </xdr:to>
    <xdr:cxnSp macro="">
      <xdr:nvCxnSpPr>
        <xdr:cNvPr id="23" name="OpenSolve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stCxn id="21" idx="3"/>
          <a:endCxn id="22" idx="1"/>
        </xdr:cNvCxnSpPr>
      </xdr:nvCxnSpPr>
      <xdr:spPr>
        <a:xfrm>
          <a:off x="1219200" y="4705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21</xdr:row>
      <xdr:rowOff>196850</xdr:rowOff>
    </xdr:from>
    <xdr:to>
      <xdr:col>2</xdr:col>
      <xdr:colOff>495300</xdr:colOff>
      <xdr:row>23</xdr:row>
      <xdr:rowOff>31750</xdr:rowOff>
    </xdr:to>
    <xdr:sp macro="" textlink="">
      <xdr:nvSpPr>
        <xdr:cNvPr id="24" name="OpenSolve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333500" y="45783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" name="OpenSolver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09600" y="5257800"/>
          <a:ext cx="609600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6" name="OpenSolver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1828800" y="5257800"/>
          <a:ext cx="704850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2</xdr:col>
      <xdr:colOff>0</xdr:colOff>
      <xdr:row>25</xdr:row>
      <xdr:rowOff>95250</xdr:rowOff>
    </xdr:from>
    <xdr:to>
      <xdr:col>3</xdr:col>
      <xdr:colOff>0</xdr:colOff>
      <xdr:row>25</xdr:row>
      <xdr:rowOff>95250</xdr:rowOff>
    </xdr:to>
    <xdr:cxnSp macro="">
      <xdr:nvCxnSpPr>
        <xdr:cNvPr id="27" name="OpenSolve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stCxn id="25" idx="3"/>
          <a:endCxn id="26" idx="1"/>
        </xdr:cNvCxnSpPr>
      </xdr:nvCxnSpPr>
      <xdr:spPr>
        <a:xfrm>
          <a:off x="1219200" y="53530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24</xdr:row>
      <xdr:rowOff>196850</xdr:rowOff>
    </xdr:from>
    <xdr:to>
      <xdr:col>2</xdr:col>
      <xdr:colOff>495300</xdr:colOff>
      <xdr:row>26</xdr:row>
      <xdr:rowOff>31750</xdr:rowOff>
    </xdr:to>
    <xdr:sp macro="" textlink="">
      <xdr:nvSpPr>
        <xdr:cNvPr id="28" name="OpenSolve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1333500" y="52260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9" name="OpenSolver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609600" y="5905500"/>
          <a:ext cx="609600" cy="2286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0" name="OpenSolver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1828800" y="5905500"/>
          <a:ext cx="704850" cy="2286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2</xdr:col>
      <xdr:colOff>0</xdr:colOff>
      <xdr:row>28</xdr:row>
      <xdr:rowOff>114300</xdr:rowOff>
    </xdr:from>
    <xdr:to>
      <xdr:col>3</xdr:col>
      <xdr:colOff>0</xdr:colOff>
      <xdr:row>28</xdr:row>
      <xdr:rowOff>114300</xdr:rowOff>
    </xdr:to>
    <xdr:cxnSp macro="">
      <xdr:nvCxnSpPr>
        <xdr:cNvPr id="31" name="OpenSolver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>
          <a:stCxn id="29" idx="3"/>
          <a:endCxn id="30" idx="1"/>
        </xdr:cNvCxnSpPr>
      </xdr:nvCxnSpPr>
      <xdr:spPr>
        <a:xfrm>
          <a:off x="1219200" y="60198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27</xdr:row>
      <xdr:rowOff>215900</xdr:rowOff>
    </xdr:from>
    <xdr:to>
      <xdr:col>2</xdr:col>
      <xdr:colOff>495300</xdr:colOff>
      <xdr:row>29</xdr:row>
      <xdr:rowOff>12700</xdr:rowOff>
    </xdr:to>
    <xdr:sp macro="" textlink="">
      <xdr:nvSpPr>
        <xdr:cNvPr id="128" name="OpenSolver 3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1333500" y="589280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129" name="OpenSolver3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609600" y="6591300"/>
          <a:ext cx="609600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30" name="OpenSolver33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1828800" y="6591300"/>
          <a:ext cx="704850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</xdr:col>
      <xdr:colOff>0</xdr:colOff>
      <xdr:row>31</xdr:row>
      <xdr:rowOff>95250</xdr:rowOff>
    </xdr:from>
    <xdr:to>
      <xdr:col>3</xdr:col>
      <xdr:colOff>0</xdr:colOff>
      <xdr:row>31</xdr:row>
      <xdr:rowOff>95250</xdr:rowOff>
    </xdr:to>
    <xdr:cxnSp macro="">
      <xdr:nvCxnSpPr>
        <xdr:cNvPr id="131" name="OpenSolver 34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CxnSpPr>
          <a:stCxn id="129" idx="3"/>
          <a:endCxn id="130" idx="1"/>
        </xdr:cNvCxnSpPr>
      </xdr:nvCxnSpPr>
      <xdr:spPr>
        <a:xfrm>
          <a:off x="1219200" y="6686550"/>
          <a:ext cx="60960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30</xdr:row>
      <xdr:rowOff>196850</xdr:rowOff>
    </xdr:from>
    <xdr:to>
      <xdr:col>2</xdr:col>
      <xdr:colOff>495300</xdr:colOff>
      <xdr:row>32</xdr:row>
      <xdr:rowOff>31750</xdr:rowOff>
    </xdr:to>
    <xdr:sp macro="" textlink="">
      <xdr:nvSpPr>
        <xdr:cNvPr id="132" name="OpenSolver 35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1333500" y="65595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33" name="OpenSolver3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5305425" y="3733800"/>
          <a:ext cx="1143000" cy="2286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34" name="OpenSolver3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7058025" y="3733800"/>
          <a:ext cx="609600" cy="2286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18</xdr:row>
      <xdr:rowOff>114300</xdr:rowOff>
    </xdr:from>
    <xdr:to>
      <xdr:col>10</xdr:col>
      <xdr:colOff>0</xdr:colOff>
      <xdr:row>18</xdr:row>
      <xdr:rowOff>114300</xdr:rowOff>
    </xdr:to>
    <xdr:cxnSp macro="">
      <xdr:nvCxnSpPr>
        <xdr:cNvPr id="135" name="OpenSolver 3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CxnSpPr>
          <a:stCxn id="133" idx="3"/>
          <a:endCxn id="134" idx="1"/>
        </xdr:cNvCxnSpPr>
      </xdr:nvCxnSpPr>
      <xdr:spPr>
        <a:xfrm>
          <a:off x="6448425" y="38481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17</xdr:row>
      <xdr:rowOff>215900</xdr:rowOff>
    </xdr:from>
    <xdr:to>
      <xdr:col>9</xdr:col>
      <xdr:colOff>495300</xdr:colOff>
      <xdr:row>19</xdr:row>
      <xdr:rowOff>12700</xdr:rowOff>
    </xdr:to>
    <xdr:sp macro="" textlink="">
      <xdr:nvSpPr>
        <xdr:cNvPr id="136" name="OpenSolver 39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6562725" y="372110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7" name="OpenSolver40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5305425" y="4381500"/>
          <a:ext cx="1143000" cy="2286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38" name="OpenSolver4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7058025" y="4381500"/>
          <a:ext cx="609600" cy="2286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9</xdr:col>
      <xdr:colOff>0</xdr:colOff>
      <xdr:row>21</xdr:row>
      <xdr:rowOff>114300</xdr:rowOff>
    </xdr:from>
    <xdr:to>
      <xdr:col>10</xdr:col>
      <xdr:colOff>0</xdr:colOff>
      <xdr:row>21</xdr:row>
      <xdr:rowOff>114300</xdr:rowOff>
    </xdr:to>
    <xdr:cxnSp macro="">
      <xdr:nvCxnSpPr>
        <xdr:cNvPr id="139" name="OpenSolver 42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CxnSpPr>
          <a:stCxn id="137" idx="3"/>
          <a:endCxn id="138" idx="1"/>
        </xdr:cNvCxnSpPr>
      </xdr:nvCxnSpPr>
      <xdr:spPr>
        <a:xfrm>
          <a:off x="6448425" y="44958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20</xdr:row>
      <xdr:rowOff>215900</xdr:rowOff>
    </xdr:from>
    <xdr:to>
      <xdr:col>9</xdr:col>
      <xdr:colOff>495300</xdr:colOff>
      <xdr:row>22</xdr:row>
      <xdr:rowOff>12700</xdr:rowOff>
    </xdr:to>
    <xdr:sp macro="" textlink="">
      <xdr:nvSpPr>
        <xdr:cNvPr id="140" name="OpenSolver 43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6562725" y="436880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41" name="OpenSolver44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5305425" y="5029200"/>
          <a:ext cx="1143000" cy="2286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142" name="OpenSolver45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7058025" y="5029200"/>
          <a:ext cx="609600" cy="2286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9</xdr:col>
      <xdr:colOff>0</xdr:colOff>
      <xdr:row>24</xdr:row>
      <xdr:rowOff>114300</xdr:rowOff>
    </xdr:from>
    <xdr:to>
      <xdr:col>10</xdr:col>
      <xdr:colOff>0</xdr:colOff>
      <xdr:row>24</xdr:row>
      <xdr:rowOff>114300</xdr:rowOff>
    </xdr:to>
    <xdr:cxnSp macro="">
      <xdr:nvCxnSpPr>
        <xdr:cNvPr id="143" name="OpenSolver 46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CxnSpPr>
          <a:stCxn id="141" idx="3"/>
          <a:endCxn id="142" idx="1"/>
        </xdr:cNvCxnSpPr>
      </xdr:nvCxnSpPr>
      <xdr:spPr>
        <a:xfrm>
          <a:off x="6448425" y="51435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23</xdr:row>
      <xdr:rowOff>215900</xdr:rowOff>
    </xdr:from>
    <xdr:to>
      <xdr:col>9</xdr:col>
      <xdr:colOff>495300</xdr:colOff>
      <xdr:row>25</xdr:row>
      <xdr:rowOff>12700</xdr:rowOff>
    </xdr:to>
    <xdr:sp macro="" textlink="">
      <xdr:nvSpPr>
        <xdr:cNvPr id="144" name="OpenSolver 47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6562725" y="501650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15875</xdr:colOff>
      <xdr:row>8</xdr:row>
      <xdr:rowOff>12700</xdr:rowOff>
    </xdr:from>
    <xdr:to>
      <xdr:col>7</xdr:col>
      <xdr:colOff>68005</xdr:colOff>
      <xdr:row>8</xdr:row>
      <xdr:rowOff>127000</xdr:rowOff>
    </xdr:to>
    <xdr:sp macro="" textlink="">
      <xdr:nvSpPr>
        <xdr:cNvPr id="145" name="OpenSolver48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4483100" y="1574800"/>
          <a:ext cx="52130" cy="1143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i</a:t>
          </a:r>
        </a:p>
      </xdr:txBody>
    </xdr:sp>
    <xdr:clientData/>
  </xdr:twoCellAnchor>
  <xdr:twoCellAnchor>
    <xdr:from>
      <xdr:col>7</xdr:col>
      <xdr:colOff>15875</xdr:colOff>
      <xdr:row>9</xdr:row>
      <xdr:rowOff>12700</xdr:rowOff>
    </xdr:from>
    <xdr:to>
      <xdr:col>7</xdr:col>
      <xdr:colOff>68005</xdr:colOff>
      <xdr:row>9</xdr:row>
      <xdr:rowOff>127000</xdr:rowOff>
    </xdr:to>
    <xdr:sp macro="" textlink="">
      <xdr:nvSpPr>
        <xdr:cNvPr id="146" name="OpenSolver4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4483100" y="1803400"/>
          <a:ext cx="52130" cy="1143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i</a:t>
          </a:r>
        </a:p>
      </xdr:txBody>
    </xdr:sp>
    <xdr:clientData/>
  </xdr:twoCellAnchor>
  <xdr:twoCellAnchor>
    <xdr:from>
      <xdr:col>7</xdr:col>
      <xdr:colOff>15875</xdr:colOff>
      <xdr:row>10</xdr:row>
      <xdr:rowOff>12700</xdr:rowOff>
    </xdr:from>
    <xdr:to>
      <xdr:col>7</xdr:col>
      <xdr:colOff>68005</xdr:colOff>
      <xdr:row>10</xdr:row>
      <xdr:rowOff>127000</xdr:rowOff>
    </xdr:to>
    <xdr:sp macro="" textlink="">
      <xdr:nvSpPr>
        <xdr:cNvPr id="147" name="OpenSolver5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4483100" y="2032000"/>
          <a:ext cx="52130" cy="1143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i</a:t>
          </a:r>
        </a:p>
      </xdr:txBody>
    </xdr:sp>
    <xdr:clientData/>
  </xdr:twoCellAnchor>
  <xdr:twoCellAnchor>
    <xdr:from>
      <xdr:col>7</xdr:col>
      <xdr:colOff>15875</xdr:colOff>
      <xdr:row>11</xdr:row>
      <xdr:rowOff>12700</xdr:rowOff>
    </xdr:from>
    <xdr:to>
      <xdr:col>7</xdr:col>
      <xdr:colOff>68005</xdr:colOff>
      <xdr:row>11</xdr:row>
      <xdr:rowOff>127000</xdr:rowOff>
    </xdr:to>
    <xdr:sp macro="" textlink="">
      <xdr:nvSpPr>
        <xdr:cNvPr id="148" name="OpenSolver5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4483100" y="2260600"/>
          <a:ext cx="52130" cy="1143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ESM-121%20Class\Exercises\03_Exercise_Water%20Budget%20and%20Allocation\Ex_3\Water_Allocation%20(Grad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1 - Groundwater"/>
      <sheetName val="Part 1 - Baseline Scenario"/>
      <sheetName val="Part 1 - Conservation Scenario"/>
      <sheetName val="Part 1 - River"/>
      <sheetName val="Part 2 - Reservoir"/>
    </sheetNames>
    <sheetDataSet>
      <sheetData sheetId="0"/>
      <sheetData sheetId="1"/>
      <sheetData sheetId="2"/>
      <sheetData sheetId="3">
        <row r="3">
          <cell r="C3" t="str">
            <v>(QtRiver)</v>
          </cell>
          <cell r="D3" t="str">
            <v>(X1t)</v>
          </cell>
          <cell r="E3" t="str">
            <v>(X2t)</v>
          </cell>
          <cell r="F3" t="str">
            <v>(X3t)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2</v>
          </cell>
        </row>
        <row r="9">
          <cell r="B9">
            <v>3</v>
          </cell>
        </row>
        <row r="10">
          <cell r="B10">
            <v>4</v>
          </cell>
        </row>
        <row r="11">
          <cell r="B11">
            <v>4.5</v>
          </cell>
        </row>
        <row r="12">
          <cell r="B12">
            <v>5</v>
          </cell>
        </row>
        <row r="13">
          <cell r="B13">
            <v>5.5</v>
          </cell>
        </row>
        <row r="14">
          <cell r="B14">
            <v>6</v>
          </cell>
        </row>
        <row r="15">
          <cell r="B15">
            <v>6.5</v>
          </cell>
        </row>
        <row r="16">
          <cell r="B16">
            <v>7</v>
          </cell>
        </row>
        <row r="17">
          <cell r="B17">
            <v>8</v>
          </cell>
        </row>
        <row r="18">
          <cell r="B18">
            <v>9</v>
          </cell>
        </row>
        <row r="19">
          <cell r="B19">
            <v>10</v>
          </cell>
        </row>
        <row r="20">
          <cell r="B20">
            <v>11</v>
          </cell>
        </row>
        <row r="21">
          <cell r="B21">
            <v>12</v>
          </cell>
        </row>
        <row r="22">
          <cell r="B22">
            <v>12.5</v>
          </cell>
        </row>
        <row r="23">
          <cell r="B23">
            <v>13</v>
          </cell>
        </row>
        <row r="24">
          <cell r="B24">
            <v>14</v>
          </cell>
        </row>
        <row r="25">
          <cell r="B25">
            <v>15</v>
          </cell>
        </row>
        <row r="26">
          <cell r="B26">
            <v>16</v>
          </cell>
        </row>
        <row r="27">
          <cell r="B27">
            <v>17</v>
          </cell>
        </row>
        <row r="28">
          <cell r="B28">
            <v>18</v>
          </cell>
        </row>
        <row r="29">
          <cell r="B29">
            <v>19</v>
          </cell>
        </row>
        <row r="30">
          <cell r="B30">
            <v>20</v>
          </cell>
        </row>
        <row r="31">
          <cell r="B31">
            <v>21</v>
          </cell>
        </row>
        <row r="32">
          <cell r="B32">
            <v>22</v>
          </cell>
        </row>
        <row r="33">
          <cell r="B33">
            <v>23</v>
          </cell>
        </row>
        <row r="34">
          <cell r="B34">
            <v>24</v>
          </cell>
        </row>
        <row r="35">
          <cell r="B35">
            <v>25</v>
          </cell>
        </row>
        <row r="36">
          <cell r="B36">
            <v>37.5</v>
          </cell>
        </row>
        <row r="37">
          <cell r="B37">
            <v>38</v>
          </cell>
        </row>
        <row r="38">
          <cell r="B38">
            <v>40</v>
          </cell>
        </row>
        <row r="39">
          <cell r="B39">
            <v>42</v>
          </cell>
        </row>
        <row r="40">
          <cell r="B40">
            <v>45</v>
          </cell>
        </row>
        <row r="58">
          <cell r="C58" t="str">
            <v>QtIn</v>
          </cell>
          <cell r="D58" t="str">
            <v>(QtRiver)</v>
          </cell>
          <cell r="E58" t="str">
            <v>(X1t)</v>
          </cell>
          <cell r="F58" t="str">
            <v>(X2t)</v>
          </cell>
          <cell r="G58" t="str">
            <v>(X3t)</v>
          </cell>
        </row>
        <row r="59">
          <cell r="B59">
            <v>2020</v>
          </cell>
          <cell r="C59">
            <v>14</v>
          </cell>
        </row>
        <row r="60">
          <cell r="B60">
            <v>2021</v>
          </cell>
          <cell r="C60">
            <v>11</v>
          </cell>
        </row>
        <row r="61">
          <cell r="B61">
            <v>2022</v>
          </cell>
          <cell r="C61">
            <v>9</v>
          </cell>
        </row>
        <row r="62">
          <cell r="B62">
            <v>2023</v>
          </cell>
          <cell r="C62">
            <v>0</v>
          </cell>
        </row>
        <row r="63">
          <cell r="B63">
            <v>2024</v>
          </cell>
          <cell r="C63">
            <v>9</v>
          </cell>
        </row>
        <row r="64">
          <cell r="B64">
            <v>2025</v>
          </cell>
          <cell r="C64">
            <v>19</v>
          </cell>
        </row>
        <row r="65">
          <cell r="B65">
            <v>2026</v>
          </cell>
          <cell r="C65">
            <v>13</v>
          </cell>
        </row>
        <row r="66">
          <cell r="B66">
            <v>2027</v>
          </cell>
          <cell r="C66">
            <v>16</v>
          </cell>
        </row>
        <row r="67">
          <cell r="B67">
            <v>2028</v>
          </cell>
          <cell r="C67">
            <v>20</v>
          </cell>
        </row>
        <row r="68">
          <cell r="B68">
            <v>2029</v>
          </cell>
          <cell r="C68">
            <v>9</v>
          </cell>
        </row>
        <row r="69">
          <cell r="B69">
            <v>2030</v>
          </cell>
          <cell r="C69">
            <v>15</v>
          </cell>
        </row>
        <row r="70">
          <cell r="B70">
            <v>2031</v>
          </cell>
          <cell r="C70">
            <v>7</v>
          </cell>
        </row>
        <row r="71">
          <cell r="B71">
            <v>2032</v>
          </cell>
          <cell r="C71">
            <v>16</v>
          </cell>
        </row>
        <row r="72">
          <cell r="B72">
            <v>2033</v>
          </cell>
          <cell r="C72">
            <v>12</v>
          </cell>
        </row>
        <row r="73">
          <cell r="B73">
            <v>2034</v>
          </cell>
          <cell r="C73">
            <v>26</v>
          </cell>
        </row>
        <row r="74">
          <cell r="B74">
            <v>2035</v>
          </cell>
          <cell r="C74">
            <v>21</v>
          </cell>
        </row>
        <row r="75">
          <cell r="B75">
            <v>2036</v>
          </cell>
          <cell r="C75">
            <v>23</v>
          </cell>
        </row>
        <row r="76">
          <cell r="B76">
            <v>2037</v>
          </cell>
          <cell r="C76">
            <v>7</v>
          </cell>
        </row>
        <row r="77">
          <cell r="B77">
            <v>2038</v>
          </cell>
          <cell r="C77">
            <v>5</v>
          </cell>
        </row>
        <row r="78">
          <cell r="B78">
            <v>2039</v>
          </cell>
          <cell r="C78">
            <v>11</v>
          </cell>
        </row>
        <row r="79">
          <cell r="B79">
            <v>2040</v>
          </cell>
          <cell r="C79">
            <v>8</v>
          </cell>
        </row>
      </sheetData>
      <sheetData sheetId="4">
        <row r="3">
          <cell r="C3" t="str">
            <v>(Qt)</v>
          </cell>
          <cell r="D3" t="str">
            <v>(X1t)</v>
          </cell>
          <cell r="E3" t="str">
            <v>(X2t)</v>
          </cell>
          <cell r="F3" t="str">
            <v>(X3t)</v>
          </cell>
        </row>
        <row r="6">
          <cell r="B6">
            <v>0</v>
          </cell>
          <cell r="H6">
            <v>0</v>
          </cell>
        </row>
        <row r="7">
          <cell r="B7">
            <v>1</v>
          </cell>
          <cell r="H7">
            <v>0</v>
          </cell>
        </row>
        <row r="8">
          <cell r="B8">
            <v>2</v>
          </cell>
          <cell r="H8">
            <v>0</v>
          </cell>
        </row>
        <row r="9">
          <cell r="B9">
            <v>3</v>
          </cell>
          <cell r="H9">
            <v>0</v>
          </cell>
        </row>
        <row r="10">
          <cell r="B10">
            <v>4</v>
          </cell>
          <cell r="H10">
            <v>0</v>
          </cell>
        </row>
        <row r="11">
          <cell r="B11">
            <v>4.5</v>
          </cell>
          <cell r="H11">
            <v>0</v>
          </cell>
        </row>
        <row r="12">
          <cell r="B12">
            <v>5</v>
          </cell>
          <cell r="H12">
            <v>0</v>
          </cell>
        </row>
        <row r="13">
          <cell r="B13">
            <v>5.5</v>
          </cell>
          <cell r="H13">
            <v>0</v>
          </cell>
        </row>
        <row r="14">
          <cell r="B14">
            <v>6</v>
          </cell>
          <cell r="H14">
            <v>0</v>
          </cell>
        </row>
        <row r="15">
          <cell r="B15">
            <v>6.5</v>
          </cell>
          <cell r="H15">
            <v>0</v>
          </cell>
        </row>
        <row r="16">
          <cell r="B16">
            <v>7</v>
          </cell>
          <cell r="H16">
            <v>0</v>
          </cell>
        </row>
        <row r="17">
          <cell r="B17">
            <v>8</v>
          </cell>
          <cell r="H17">
            <v>0</v>
          </cell>
        </row>
        <row r="18">
          <cell r="B18">
            <v>9</v>
          </cell>
          <cell r="H18">
            <v>0</v>
          </cell>
        </row>
        <row r="19">
          <cell r="B19">
            <v>10</v>
          </cell>
          <cell r="H19">
            <v>0</v>
          </cell>
        </row>
        <row r="20">
          <cell r="B20">
            <v>11</v>
          </cell>
          <cell r="H20">
            <v>0</v>
          </cell>
        </row>
        <row r="21">
          <cell r="B21">
            <v>12</v>
          </cell>
          <cell r="H21">
            <v>0</v>
          </cell>
        </row>
        <row r="22">
          <cell r="B22">
            <v>12.5</v>
          </cell>
          <cell r="H22">
            <v>0</v>
          </cell>
        </row>
        <row r="23">
          <cell r="B23">
            <v>13</v>
          </cell>
          <cell r="H23">
            <v>0</v>
          </cell>
        </row>
        <row r="24">
          <cell r="B24">
            <v>14</v>
          </cell>
          <cell r="H24">
            <v>0</v>
          </cell>
        </row>
        <row r="25">
          <cell r="B25">
            <v>15</v>
          </cell>
          <cell r="H25">
            <v>0</v>
          </cell>
        </row>
        <row r="26">
          <cell r="B26">
            <v>16</v>
          </cell>
          <cell r="H26">
            <v>0</v>
          </cell>
        </row>
        <row r="27">
          <cell r="B27">
            <v>17</v>
          </cell>
          <cell r="H27">
            <v>0</v>
          </cell>
        </row>
        <row r="28">
          <cell r="B28">
            <v>18</v>
          </cell>
          <cell r="H28">
            <v>0</v>
          </cell>
        </row>
        <row r="29">
          <cell r="B29">
            <v>19</v>
          </cell>
          <cell r="H29">
            <v>0</v>
          </cell>
        </row>
        <row r="30">
          <cell r="B30">
            <v>20</v>
          </cell>
          <cell r="H30">
            <v>0</v>
          </cell>
        </row>
        <row r="31">
          <cell r="B31">
            <v>21</v>
          </cell>
          <cell r="H31">
            <v>0</v>
          </cell>
        </row>
        <row r="32">
          <cell r="B32">
            <v>22</v>
          </cell>
          <cell r="H32">
            <v>0</v>
          </cell>
        </row>
        <row r="33">
          <cell r="B33">
            <v>23</v>
          </cell>
          <cell r="H33">
            <v>0</v>
          </cell>
        </row>
        <row r="34">
          <cell r="B34">
            <v>24</v>
          </cell>
          <cell r="H34">
            <v>0</v>
          </cell>
        </row>
        <row r="35">
          <cell r="B35">
            <v>25</v>
          </cell>
          <cell r="H35">
            <v>0</v>
          </cell>
        </row>
        <row r="36">
          <cell r="B36">
            <v>37.5</v>
          </cell>
          <cell r="H36">
            <v>0</v>
          </cell>
        </row>
        <row r="37">
          <cell r="B37">
            <v>38</v>
          </cell>
          <cell r="H37">
            <v>0</v>
          </cell>
        </row>
        <row r="38">
          <cell r="B38">
            <v>40</v>
          </cell>
          <cell r="H38">
            <v>0</v>
          </cell>
        </row>
        <row r="39">
          <cell r="B39">
            <v>42</v>
          </cell>
          <cell r="H39">
            <v>0</v>
          </cell>
        </row>
        <row r="40">
          <cell r="B40">
            <v>45</v>
          </cell>
          <cell r="H40">
            <v>0</v>
          </cell>
        </row>
        <row r="51">
          <cell r="J51" t="str">
            <v>Storage</v>
          </cell>
        </row>
        <row r="52">
          <cell r="I52" t="str">
            <v>Storage</v>
          </cell>
          <cell r="J52" t="str">
            <v>Capacity</v>
          </cell>
        </row>
        <row r="58">
          <cell r="C58" t="str">
            <v>QtIn</v>
          </cell>
          <cell r="E58" t="str">
            <v>(QtRiver)</v>
          </cell>
          <cell r="F58" t="str">
            <v>(X1t)</v>
          </cell>
          <cell r="G58" t="str">
            <v>(X2t)</v>
          </cell>
          <cell r="H58" t="str">
            <v>(X3t)</v>
          </cell>
          <cell r="J58" t="str">
            <v>Spillt</v>
          </cell>
        </row>
        <row r="59">
          <cell r="B59">
            <v>2020</v>
          </cell>
          <cell r="C59">
            <v>14</v>
          </cell>
          <cell r="K59">
            <v>25</v>
          </cell>
        </row>
        <row r="60">
          <cell r="B60">
            <v>2021</v>
          </cell>
          <cell r="C60">
            <v>11</v>
          </cell>
          <cell r="K60">
            <v>25</v>
          </cell>
        </row>
        <row r="61">
          <cell r="B61">
            <v>2022</v>
          </cell>
          <cell r="C61">
            <v>9</v>
          </cell>
          <cell r="K61">
            <v>25</v>
          </cell>
        </row>
        <row r="62">
          <cell r="B62">
            <v>2023</v>
          </cell>
          <cell r="C62">
            <v>0</v>
          </cell>
          <cell r="K62">
            <v>25</v>
          </cell>
        </row>
        <row r="63">
          <cell r="B63">
            <v>2024</v>
          </cell>
          <cell r="C63">
            <v>9</v>
          </cell>
          <cell r="K63">
            <v>25</v>
          </cell>
        </row>
        <row r="64">
          <cell r="B64">
            <v>2025</v>
          </cell>
          <cell r="C64">
            <v>19</v>
          </cell>
          <cell r="K64">
            <v>25</v>
          </cell>
        </row>
        <row r="65">
          <cell r="B65">
            <v>2026</v>
          </cell>
          <cell r="C65">
            <v>13</v>
          </cell>
          <cell r="K65">
            <v>25</v>
          </cell>
        </row>
        <row r="66">
          <cell r="B66">
            <v>2027</v>
          </cell>
          <cell r="C66">
            <v>16</v>
          </cell>
          <cell r="K66">
            <v>25</v>
          </cell>
        </row>
        <row r="67">
          <cell r="B67">
            <v>2028</v>
          </cell>
          <cell r="C67">
            <v>20</v>
          </cell>
          <cell r="K67">
            <v>25</v>
          </cell>
        </row>
        <row r="68">
          <cell r="B68">
            <v>2029</v>
          </cell>
          <cell r="C68">
            <v>9</v>
          </cell>
          <cell r="K68">
            <v>25</v>
          </cell>
        </row>
        <row r="69">
          <cell r="B69">
            <v>2030</v>
          </cell>
          <cell r="C69">
            <v>15</v>
          </cell>
          <cell r="K69">
            <v>25</v>
          </cell>
        </row>
        <row r="70">
          <cell r="B70">
            <v>2031</v>
          </cell>
          <cell r="C70">
            <v>7</v>
          </cell>
          <cell r="K70">
            <v>25</v>
          </cell>
        </row>
        <row r="71">
          <cell r="B71">
            <v>2032</v>
          </cell>
          <cell r="C71">
            <v>16</v>
          </cell>
          <cell r="K71">
            <v>25</v>
          </cell>
        </row>
        <row r="72">
          <cell r="B72">
            <v>2033</v>
          </cell>
          <cell r="C72">
            <v>12</v>
          </cell>
          <cell r="K72">
            <v>25</v>
          </cell>
        </row>
        <row r="73">
          <cell r="B73">
            <v>2034</v>
          </cell>
          <cell r="C73">
            <v>26</v>
          </cell>
          <cell r="K73">
            <v>25</v>
          </cell>
        </row>
        <row r="74">
          <cell r="B74">
            <v>2035</v>
          </cell>
          <cell r="C74">
            <v>21</v>
          </cell>
          <cell r="K74">
            <v>25</v>
          </cell>
        </row>
        <row r="75">
          <cell r="B75">
            <v>2036</v>
          </cell>
          <cell r="C75">
            <v>23</v>
          </cell>
        </row>
        <row r="76">
          <cell r="B76">
            <v>2037</v>
          </cell>
          <cell r="C76">
            <v>7</v>
          </cell>
        </row>
        <row r="77">
          <cell r="B77">
            <v>2038</v>
          </cell>
          <cell r="C77">
            <v>5</v>
          </cell>
        </row>
        <row r="78">
          <cell r="B78">
            <v>2039</v>
          </cell>
          <cell r="C78">
            <v>11</v>
          </cell>
        </row>
        <row r="79">
          <cell r="B79">
            <v>2040</v>
          </cell>
          <cell r="C7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5186-3362-4566-B21D-D37EDEF56822}">
  <sheetPr>
    <tabColor theme="6"/>
  </sheetPr>
  <dimension ref="A2:P125"/>
  <sheetViews>
    <sheetView tabSelected="1" zoomScale="70" zoomScaleNormal="70" workbookViewId="0"/>
  </sheetViews>
  <sheetFormatPr defaultRowHeight="15" x14ac:dyDescent="0.25"/>
  <cols>
    <col min="1" max="1" width="12.7109375" customWidth="1"/>
    <col min="2" max="2" width="10.28515625" customWidth="1"/>
    <col min="3" max="3" width="10.42578125" customWidth="1"/>
    <col min="4" max="5" width="9.5703125" bestFit="1" customWidth="1"/>
    <col min="8" max="8" width="18.7109375" customWidth="1"/>
  </cols>
  <sheetData>
    <row r="2" spans="2:12" ht="18.75" customHeight="1" x14ac:dyDescent="0.25">
      <c r="B2" s="41" t="s">
        <v>93</v>
      </c>
      <c r="C2" s="42" t="s">
        <v>94</v>
      </c>
      <c r="D2" s="43"/>
      <c r="E2" s="43"/>
      <c r="F2" s="44"/>
    </row>
    <row r="3" spans="2:12" ht="18.75" x14ac:dyDescent="0.35">
      <c r="B3" s="45"/>
      <c r="C3" s="46" t="s">
        <v>95</v>
      </c>
      <c r="D3" s="47" t="s">
        <v>96</v>
      </c>
      <c r="E3" s="47" t="s">
        <v>97</v>
      </c>
      <c r="F3" s="48" t="s">
        <v>98</v>
      </c>
    </row>
    <row r="4" spans="2:12" x14ac:dyDescent="0.25">
      <c r="B4" s="45"/>
      <c r="C4" s="49">
        <v>1</v>
      </c>
      <c r="D4" s="48">
        <v>3</v>
      </c>
      <c r="E4" s="48">
        <v>3</v>
      </c>
      <c r="F4" s="48">
        <v>2</v>
      </c>
      <c r="H4" s="4"/>
      <c r="I4" s="7"/>
      <c r="J4" s="7"/>
      <c r="K4" s="7"/>
      <c r="L4" s="7"/>
    </row>
    <row r="5" spans="2:12" x14ac:dyDescent="0.25">
      <c r="B5" s="50"/>
      <c r="C5" s="49" t="s">
        <v>99</v>
      </c>
      <c r="D5" s="48" t="s">
        <v>100</v>
      </c>
      <c r="E5" s="48" t="s">
        <v>101</v>
      </c>
      <c r="F5" s="48" t="s">
        <v>102</v>
      </c>
      <c r="H5" s="7"/>
      <c r="I5" s="7"/>
      <c r="J5" s="7"/>
      <c r="K5" s="7"/>
      <c r="L5" s="7"/>
    </row>
    <row r="6" spans="2:12" x14ac:dyDescent="0.25">
      <c r="B6" s="51">
        <v>0</v>
      </c>
      <c r="C6" s="52"/>
      <c r="D6" s="52"/>
      <c r="E6" s="52"/>
      <c r="F6" s="52"/>
      <c r="I6" s="7"/>
      <c r="J6" s="7"/>
      <c r="K6" s="7"/>
    </row>
    <row r="7" spans="2:12" x14ac:dyDescent="0.25">
      <c r="B7" s="53">
        <v>1</v>
      </c>
      <c r="C7" s="54"/>
      <c r="D7" s="54"/>
      <c r="E7" s="54"/>
      <c r="F7" s="54"/>
    </row>
    <row r="8" spans="2:12" x14ac:dyDescent="0.25">
      <c r="B8" s="53">
        <v>2</v>
      </c>
      <c r="C8" s="54"/>
      <c r="D8" s="54"/>
      <c r="E8" s="54"/>
      <c r="F8" s="54"/>
    </row>
    <row r="9" spans="2:12" x14ac:dyDescent="0.25">
      <c r="B9" s="53">
        <v>3</v>
      </c>
      <c r="C9" s="54"/>
      <c r="D9" s="54"/>
      <c r="E9" s="54"/>
      <c r="F9" s="54"/>
    </row>
    <row r="10" spans="2:12" x14ac:dyDescent="0.25">
      <c r="B10" s="53">
        <v>4</v>
      </c>
      <c r="C10" s="54"/>
      <c r="D10" s="54"/>
      <c r="E10" s="54"/>
      <c r="F10" s="54"/>
    </row>
    <row r="11" spans="2:12" x14ac:dyDescent="0.25">
      <c r="B11" s="53">
        <v>4.5</v>
      </c>
      <c r="C11" s="54"/>
      <c r="D11" s="54"/>
      <c r="E11" s="54"/>
      <c r="F11" s="54"/>
    </row>
    <row r="12" spans="2:12" x14ac:dyDescent="0.25">
      <c r="B12" s="53">
        <v>5</v>
      </c>
      <c r="C12" s="54"/>
      <c r="D12" s="54"/>
      <c r="E12" s="54"/>
      <c r="F12" s="54"/>
    </row>
    <row r="13" spans="2:12" x14ac:dyDescent="0.25">
      <c r="B13" s="53">
        <v>5.5</v>
      </c>
      <c r="C13" s="54"/>
      <c r="D13" s="54"/>
      <c r="E13" s="54"/>
      <c r="F13" s="54"/>
    </row>
    <row r="14" spans="2:12" x14ac:dyDescent="0.25">
      <c r="B14" s="53">
        <v>6</v>
      </c>
      <c r="C14" s="54"/>
      <c r="D14" s="54"/>
      <c r="E14" s="54"/>
      <c r="F14" s="54"/>
    </row>
    <row r="15" spans="2:12" x14ac:dyDescent="0.25">
      <c r="B15" s="53">
        <v>6.5</v>
      </c>
      <c r="C15" s="54"/>
      <c r="D15" s="54"/>
      <c r="E15" s="54"/>
      <c r="F15" s="54"/>
    </row>
    <row r="16" spans="2:12" x14ac:dyDescent="0.25">
      <c r="B16" s="53">
        <v>7</v>
      </c>
      <c r="C16" s="54"/>
      <c r="D16" s="54"/>
      <c r="E16" s="54"/>
      <c r="F16" s="54"/>
    </row>
    <row r="17" spans="2:6" x14ac:dyDescent="0.25">
      <c r="B17" s="53">
        <v>8</v>
      </c>
      <c r="C17" s="54"/>
      <c r="D17" s="54"/>
      <c r="E17" s="54"/>
      <c r="F17" s="54"/>
    </row>
    <row r="18" spans="2:6" x14ac:dyDescent="0.25">
      <c r="B18" s="53">
        <v>9</v>
      </c>
      <c r="C18" s="54"/>
      <c r="D18" s="54"/>
      <c r="E18" s="54"/>
      <c r="F18" s="54"/>
    </row>
    <row r="19" spans="2:6" x14ac:dyDescent="0.25">
      <c r="B19" s="53">
        <v>10</v>
      </c>
      <c r="C19" s="54"/>
      <c r="D19" s="54"/>
      <c r="E19" s="54"/>
      <c r="F19" s="54"/>
    </row>
    <row r="20" spans="2:6" x14ac:dyDescent="0.25">
      <c r="B20" s="53">
        <v>11</v>
      </c>
      <c r="C20" s="54"/>
      <c r="D20" s="54"/>
      <c r="E20" s="54"/>
      <c r="F20" s="54"/>
    </row>
    <row r="21" spans="2:6" x14ac:dyDescent="0.25">
      <c r="B21" s="53">
        <v>12</v>
      </c>
      <c r="C21" s="54"/>
      <c r="D21" s="54"/>
      <c r="E21" s="54"/>
      <c r="F21" s="54"/>
    </row>
    <row r="22" spans="2:6" x14ac:dyDescent="0.25">
      <c r="B22" s="53">
        <v>12.5</v>
      </c>
      <c r="C22" s="54"/>
      <c r="D22" s="54"/>
      <c r="E22" s="54"/>
      <c r="F22" s="54"/>
    </row>
    <row r="23" spans="2:6" x14ac:dyDescent="0.25">
      <c r="B23" s="53">
        <v>13</v>
      </c>
      <c r="C23" s="54"/>
      <c r="D23" s="54"/>
      <c r="E23" s="54"/>
      <c r="F23" s="54"/>
    </row>
    <row r="24" spans="2:6" x14ac:dyDescent="0.25">
      <c r="B24" s="53">
        <v>14</v>
      </c>
      <c r="C24" s="54"/>
      <c r="D24" s="54"/>
      <c r="E24" s="54"/>
      <c r="F24" s="54"/>
    </row>
    <row r="25" spans="2:6" x14ac:dyDescent="0.25">
      <c r="B25" s="53">
        <v>15</v>
      </c>
      <c r="C25" s="54"/>
      <c r="D25" s="54"/>
      <c r="E25" s="54"/>
      <c r="F25" s="54"/>
    </row>
    <row r="26" spans="2:6" x14ac:dyDescent="0.25">
      <c r="B26" s="53">
        <v>16</v>
      </c>
      <c r="C26" s="54"/>
      <c r="D26" s="54"/>
      <c r="E26" s="54"/>
      <c r="F26" s="54"/>
    </row>
    <row r="27" spans="2:6" x14ac:dyDescent="0.25">
      <c r="B27" s="53">
        <v>17</v>
      </c>
      <c r="C27" s="54"/>
      <c r="D27" s="54"/>
      <c r="E27" s="54"/>
      <c r="F27" s="54"/>
    </row>
    <row r="28" spans="2:6" x14ac:dyDescent="0.25">
      <c r="B28" s="53">
        <v>18</v>
      </c>
      <c r="C28" s="54"/>
      <c r="D28" s="54"/>
      <c r="E28" s="54"/>
      <c r="F28" s="54"/>
    </row>
    <row r="29" spans="2:6" x14ac:dyDescent="0.25">
      <c r="B29" s="53">
        <v>19</v>
      </c>
      <c r="C29" s="54"/>
      <c r="D29" s="54"/>
      <c r="E29" s="54"/>
      <c r="F29" s="54"/>
    </row>
    <row r="30" spans="2:6" x14ac:dyDescent="0.25">
      <c r="B30" s="53">
        <v>20</v>
      </c>
      <c r="C30" s="54"/>
      <c r="D30" s="54"/>
      <c r="E30" s="54"/>
      <c r="F30" s="54"/>
    </row>
    <row r="31" spans="2:6" x14ac:dyDescent="0.25">
      <c r="B31" s="53">
        <v>21</v>
      </c>
      <c r="C31" s="54"/>
      <c r="D31" s="54"/>
      <c r="E31" s="54"/>
      <c r="F31" s="54"/>
    </row>
    <row r="32" spans="2:6" x14ac:dyDescent="0.25">
      <c r="B32" s="53">
        <v>22</v>
      </c>
      <c r="C32" s="54"/>
      <c r="D32" s="54"/>
      <c r="E32" s="54"/>
      <c r="F32" s="54"/>
    </row>
    <row r="33" spans="2:7" x14ac:dyDescent="0.25">
      <c r="B33" s="53">
        <v>23</v>
      </c>
      <c r="C33" s="54"/>
      <c r="D33" s="54"/>
      <c r="E33" s="54"/>
      <c r="F33" s="54"/>
    </row>
    <row r="34" spans="2:7" x14ac:dyDescent="0.25">
      <c r="B34" s="53">
        <v>24</v>
      </c>
      <c r="C34" s="54"/>
      <c r="D34" s="54"/>
      <c r="E34" s="54"/>
      <c r="F34" s="54"/>
      <c r="G34" s="7"/>
    </row>
    <row r="35" spans="2:7" x14ac:dyDescent="0.25">
      <c r="B35" s="53">
        <v>25</v>
      </c>
      <c r="C35" s="54"/>
      <c r="D35" s="54"/>
      <c r="E35" s="54"/>
      <c r="F35" s="54"/>
      <c r="G35" s="7"/>
    </row>
    <row r="36" spans="2:7" x14ac:dyDescent="0.25">
      <c r="B36" s="53">
        <v>37.5</v>
      </c>
      <c r="C36" s="54"/>
      <c r="D36" s="54"/>
      <c r="E36" s="54"/>
      <c r="F36" s="54"/>
      <c r="G36" s="7"/>
    </row>
    <row r="37" spans="2:7" x14ac:dyDescent="0.25">
      <c r="B37" s="53">
        <v>38</v>
      </c>
      <c r="C37" s="54"/>
      <c r="D37" s="54"/>
      <c r="E37" s="54"/>
      <c r="F37" s="54"/>
      <c r="G37" s="7"/>
    </row>
    <row r="38" spans="2:7" x14ac:dyDescent="0.25">
      <c r="B38" s="53">
        <v>40</v>
      </c>
      <c r="C38" s="54"/>
      <c r="D38" s="54"/>
      <c r="E38" s="54"/>
      <c r="F38" s="54"/>
      <c r="G38" s="7"/>
    </row>
    <row r="39" spans="2:7" x14ac:dyDescent="0.25">
      <c r="B39" s="53">
        <v>42</v>
      </c>
      <c r="C39" s="54"/>
      <c r="D39" s="54"/>
      <c r="E39" s="54"/>
      <c r="F39" s="54"/>
      <c r="G39" s="7"/>
    </row>
    <row r="40" spans="2:7" x14ac:dyDescent="0.25">
      <c r="B40" s="55">
        <v>45</v>
      </c>
      <c r="C40" s="56"/>
      <c r="D40" s="56"/>
      <c r="E40" s="56"/>
      <c r="F40" s="56"/>
      <c r="G40" s="7"/>
    </row>
    <row r="41" spans="2:7" x14ac:dyDescent="0.25">
      <c r="C41" s="1"/>
      <c r="D41" s="7"/>
      <c r="E41" s="57"/>
      <c r="F41" s="57"/>
      <c r="G41" s="7"/>
    </row>
    <row r="42" spans="2:7" x14ac:dyDescent="0.25">
      <c r="C42" s="1"/>
      <c r="D42" s="7"/>
      <c r="E42" s="57"/>
      <c r="F42" s="57"/>
      <c r="G42" s="7"/>
    </row>
    <row r="43" spans="2:7" x14ac:dyDescent="0.25">
      <c r="C43" s="1"/>
      <c r="D43" s="7"/>
      <c r="E43" s="57"/>
      <c r="F43" s="57"/>
      <c r="G43" s="7"/>
    </row>
    <row r="44" spans="2:7" x14ac:dyDescent="0.25">
      <c r="C44" s="1"/>
      <c r="D44" s="7"/>
      <c r="E44" s="57"/>
      <c r="F44" s="57"/>
      <c r="G44" s="7"/>
    </row>
    <row r="45" spans="2:7" x14ac:dyDescent="0.25">
      <c r="C45" s="1"/>
      <c r="D45" s="7"/>
      <c r="E45" s="57"/>
      <c r="F45" s="57"/>
      <c r="G45" s="7"/>
    </row>
    <row r="46" spans="2:7" x14ac:dyDescent="0.25">
      <c r="C46" s="1"/>
      <c r="D46" s="7"/>
      <c r="E46" s="57"/>
      <c r="F46" s="57"/>
      <c r="G46" s="7"/>
    </row>
    <row r="47" spans="2:7" x14ac:dyDescent="0.25">
      <c r="C47" s="1"/>
      <c r="D47" s="7"/>
      <c r="E47" s="57"/>
      <c r="F47" s="57"/>
      <c r="G47" s="7"/>
    </row>
    <row r="48" spans="2:7" x14ac:dyDescent="0.25">
      <c r="C48" s="1"/>
      <c r="D48" s="7"/>
      <c r="E48" s="57"/>
      <c r="F48" s="57"/>
      <c r="G48" s="7"/>
    </row>
    <row r="50" spans="1:10" x14ac:dyDescent="0.25">
      <c r="B50" s="58" t="s">
        <v>103</v>
      </c>
      <c r="C50" s="59"/>
      <c r="D50" s="43"/>
      <c r="E50" s="43"/>
      <c r="F50" s="44"/>
    </row>
    <row r="51" spans="1:10" x14ac:dyDescent="0.25">
      <c r="B51" s="60" t="s">
        <v>104</v>
      </c>
      <c r="C51" s="46">
        <v>1</v>
      </c>
      <c r="D51" s="47">
        <v>3</v>
      </c>
      <c r="E51" s="47">
        <v>3</v>
      </c>
      <c r="F51" s="47">
        <v>2</v>
      </c>
    </row>
    <row r="52" spans="1:10" x14ac:dyDescent="0.25">
      <c r="B52" s="61" t="s">
        <v>105</v>
      </c>
      <c r="C52" s="49" t="s">
        <v>99</v>
      </c>
      <c r="D52" s="48" t="s">
        <v>100</v>
      </c>
      <c r="E52" s="48" t="s">
        <v>101</v>
      </c>
      <c r="F52" s="48" t="s">
        <v>102</v>
      </c>
    </row>
    <row r="53" spans="1:10" ht="18.75" x14ac:dyDescent="0.35">
      <c r="B53" s="61" t="s">
        <v>106</v>
      </c>
      <c r="C53" s="49" t="s">
        <v>95</v>
      </c>
      <c r="D53" s="48" t="s">
        <v>96</v>
      </c>
      <c r="E53" s="48" t="s">
        <v>97</v>
      </c>
      <c r="F53" s="48" t="s">
        <v>98</v>
      </c>
    </row>
    <row r="54" spans="1:10" x14ac:dyDescent="0.25">
      <c r="B54" s="62" t="s">
        <v>107</v>
      </c>
      <c r="C54" s="63">
        <v>2</v>
      </c>
      <c r="D54" s="64">
        <v>2.5</v>
      </c>
      <c r="E54" s="64">
        <v>3</v>
      </c>
      <c r="F54" s="64">
        <v>5</v>
      </c>
    </row>
    <row r="55" spans="1:10" x14ac:dyDescent="0.25">
      <c r="B55" s="65"/>
      <c r="C55" s="36"/>
      <c r="D55" s="36"/>
      <c r="E55" s="36"/>
      <c r="F55" s="36"/>
    </row>
    <row r="56" spans="1:10" x14ac:dyDescent="0.25">
      <c r="A56" s="66" t="s">
        <v>108</v>
      </c>
      <c r="B56" s="66"/>
      <c r="C56" s="66" t="s">
        <v>109</v>
      </c>
    </row>
    <row r="57" spans="1:10" x14ac:dyDescent="0.25">
      <c r="A57" s="67"/>
      <c r="B57" s="68" t="s">
        <v>110</v>
      </c>
      <c r="C57" s="69"/>
      <c r="D57" s="69"/>
      <c r="E57" s="69"/>
      <c r="F57" s="69"/>
      <c r="G57" s="69"/>
      <c r="H57" s="70"/>
      <c r="J57" s="7"/>
    </row>
    <row r="58" spans="1:10" ht="18.75" x14ac:dyDescent="0.35">
      <c r="A58" s="71" t="s">
        <v>111</v>
      </c>
      <c r="B58" s="72" t="s">
        <v>112</v>
      </c>
      <c r="C58" s="73" t="s">
        <v>93</v>
      </c>
      <c r="D58" s="46" t="s">
        <v>95</v>
      </c>
      <c r="E58" s="46" t="s">
        <v>96</v>
      </c>
      <c r="F58" s="46" t="s">
        <v>97</v>
      </c>
      <c r="G58" s="46" t="s">
        <v>98</v>
      </c>
      <c r="H58" s="72" t="s">
        <v>113</v>
      </c>
      <c r="J58" s="3"/>
    </row>
    <row r="59" spans="1:10" x14ac:dyDescent="0.25">
      <c r="A59" s="74">
        <f>$C$81</f>
        <v>12.904761904761905</v>
      </c>
      <c r="B59" s="75">
        <v>2020</v>
      </c>
      <c r="C59" s="76">
        <v>14</v>
      </c>
      <c r="D59" s="76"/>
      <c r="E59" s="76"/>
      <c r="F59" s="76"/>
      <c r="G59" s="77"/>
      <c r="H59" s="78"/>
      <c r="J59" s="3"/>
    </row>
    <row r="60" spans="1:10" x14ac:dyDescent="0.25">
      <c r="A60" s="74">
        <f t="shared" ref="A60:A79" ca="1" si="0">MAX(0,INT(_xlfn.NORM.INV(RAND(),$C$81,$C$82)))</f>
        <v>17</v>
      </c>
      <c r="B60" s="79">
        <f>B59+1</f>
        <v>2021</v>
      </c>
      <c r="C60" s="80">
        <v>11</v>
      </c>
      <c r="D60" s="80"/>
      <c r="E60" s="80"/>
      <c r="F60" s="80"/>
      <c r="G60" s="81"/>
      <c r="H60" s="82"/>
      <c r="J60" s="3"/>
    </row>
    <row r="61" spans="1:10" x14ac:dyDescent="0.25">
      <c r="A61" s="74">
        <f t="shared" ca="1" si="0"/>
        <v>14</v>
      </c>
      <c r="B61" s="79">
        <f t="shared" ref="B61:B79" si="1">B60+1</f>
        <v>2022</v>
      </c>
      <c r="C61" s="80">
        <v>9</v>
      </c>
      <c r="D61" s="80"/>
      <c r="E61" s="80"/>
      <c r="F61" s="80"/>
      <c r="G61" s="81"/>
      <c r="H61" s="82"/>
      <c r="J61" s="3"/>
    </row>
    <row r="62" spans="1:10" x14ac:dyDescent="0.25">
      <c r="A62" s="74">
        <f t="shared" ca="1" si="0"/>
        <v>16</v>
      </c>
      <c r="B62" s="79">
        <f t="shared" si="1"/>
        <v>2023</v>
      </c>
      <c r="C62" s="80">
        <v>0</v>
      </c>
      <c r="D62" s="80"/>
      <c r="E62" s="80"/>
      <c r="F62" s="80"/>
      <c r="G62" s="81"/>
      <c r="H62" s="82"/>
      <c r="J62" s="3"/>
    </row>
    <row r="63" spans="1:10" x14ac:dyDescent="0.25">
      <c r="A63" s="74">
        <f t="shared" ca="1" si="0"/>
        <v>4</v>
      </c>
      <c r="B63" s="79">
        <f t="shared" si="1"/>
        <v>2024</v>
      </c>
      <c r="C63" s="80">
        <v>9</v>
      </c>
      <c r="D63" s="80"/>
      <c r="E63" s="80"/>
      <c r="F63" s="80"/>
      <c r="G63" s="81"/>
      <c r="H63" s="82"/>
      <c r="J63" s="3"/>
    </row>
    <row r="64" spans="1:10" x14ac:dyDescent="0.25">
      <c r="A64" s="74">
        <f t="shared" ca="1" si="0"/>
        <v>0</v>
      </c>
      <c r="B64" s="79">
        <f t="shared" si="1"/>
        <v>2025</v>
      </c>
      <c r="C64" s="80">
        <v>19</v>
      </c>
      <c r="D64" s="80"/>
      <c r="E64" s="80"/>
      <c r="F64" s="80"/>
      <c r="G64" s="81"/>
      <c r="H64" s="82"/>
      <c r="J64" s="3"/>
    </row>
    <row r="65" spans="1:10" x14ac:dyDescent="0.25">
      <c r="A65" s="74">
        <f t="shared" ca="1" si="0"/>
        <v>2</v>
      </c>
      <c r="B65" s="79">
        <f t="shared" si="1"/>
        <v>2026</v>
      </c>
      <c r="C65" s="80">
        <v>13</v>
      </c>
      <c r="D65" s="80"/>
      <c r="E65" s="80"/>
      <c r="F65" s="80"/>
      <c r="G65" s="81"/>
      <c r="H65" s="82"/>
      <c r="J65" s="3"/>
    </row>
    <row r="66" spans="1:10" x14ac:dyDescent="0.25">
      <c r="A66" s="74">
        <f t="shared" ca="1" si="0"/>
        <v>1</v>
      </c>
      <c r="B66" s="79">
        <f t="shared" si="1"/>
        <v>2027</v>
      </c>
      <c r="C66" s="80">
        <v>16</v>
      </c>
      <c r="D66" s="80"/>
      <c r="E66" s="80"/>
      <c r="F66" s="80"/>
      <c r="G66" s="81"/>
      <c r="H66" s="82"/>
      <c r="J66" s="3"/>
    </row>
    <row r="67" spans="1:10" x14ac:dyDescent="0.25">
      <c r="A67" s="74">
        <f t="shared" ca="1" si="0"/>
        <v>7</v>
      </c>
      <c r="B67" s="79">
        <f t="shared" si="1"/>
        <v>2028</v>
      </c>
      <c r="C67" s="80">
        <v>20</v>
      </c>
      <c r="D67" s="80"/>
      <c r="E67" s="80"/>
      <c r="F67" s="80"/>
      <c r="G67" s="81"/>
      <c r="H67" s="82"/>
      <c r="J67" s="3"/>
    </row>
    <row r="68" spans="1:10" x14ac:dyDescent="0.25">
      <c r="A68" s="74">
        <f t="shared" ca="1" si="0"/>
        <v>3</v>
      </c>
      <c r="B68" s="79">
        <f t="shared" si="1"/>
        <v>2029</v>
      </c>
      <c r="C68" s="80">
        <v>9</v>
      </c>
      <c r="D68" s="80"/>
      <c r="E68" s="80"/>
      <c r="F68" s="80"/>
      <c r="G68" s="81"/>
      <c r="H68" s="82"/>
      <c r="J68" s="3"/>
    </row>
    <row r="69" spans="1:10" x14ac:dyDescent="0.25">
      <c r="A69" s="74">
        <f t="shared" ca="1" si="0"/>
        <v>9</v>
      </c>
      <c r="B69" s="79">
        <f t="shared" si="1"/>
        <v>2030</v>
      </c>
      <c r="C69" s="80">
        <v>15</v>
      </c>
      <c r="D69" s="80"/>
      <c r="E69" s="80"/>
      <c r="F69" s="80"/>
      <c r="G69" s="81"/>
      <c r="H69" s="82"/>
      <c r="J69" s="3"/>
    </row>
    <row r="70" spans="1:10" x14ac:dyDescent="0.25">
      <c r="A70" s="74">
        <f t="shared" ca="1" si="0"/>
        <v>7</v>
      </c>
      <c r="B70" s="79">
        <f t="shared" si="1"/>
        <v>2031</v>
      </c>
      <c r="C70" s="80">
        <v>7</v>
      </c>
      <c r="D70" s="80"/>
      <c r="E70" s="80"/>
      <c r="F70" s="80"/>
      <c r="G70" s="81"/>
      <c r="H70" s="82"/>
      <c r="J70" s="3"/>
    </row>
    <row r="71" spans="1:10" x14ac:dyDescent="0.25">
      <c r="A71" s="74">
        <f t="shared" ca="1" si="0"/>
        <v>6</v>
      </c>
      <c r="B71" s="79">
        <f t="shared" si="1"/>
        <v>2032</v>
      </c>
      <c r="C71" s="80">
        <v>16</v>
      </c>
      <c r="D71" s="80"/>
      <c r="E71" s="80"/>
      <c r="F71" s="80"/>
      <c r="G71" s="81"/>
      <c r="H71" s="82"/>
      <c r="J71" s="3"/>
    </row>
    <row r="72" spans="1:10" x14ac:dyDescent="0.25">
      <c r="A72" s="74">
        <f t="shared" ca="1" si="0"/>
        <v>20</v>
      </c>
      <c r="B72" s="79">
        <f t="shared" si="1"/>
        <v>2033</v>
      </c>
      <c r="C72" s="80">
        <v>12</v>
      </c>
      <c r="D72" s="80"/>
      <c r="E72" s="80"/>
      <c r="F72" s="80"/>
      <c r="G72" s="81"/>
      <c r="H72" s="82"/>
      <c r="J72" s="3"/>
    </row>
    <row r="73" spans="1:10" x14ac:dyDescent="0.25">
      <c r="A73" s="74">
        <f t="shared" ca="1" si="0"/>
        <v>17</v>
      </c>
      <c r="B73" s="79">
        <f t="shared" si="1"/>
        <v>2034</v>
      </c>
      <c r="C73" s="80">
        <v>26</v>
      </c>
      <c r="D73" s="80"/>
      <c r="E73" s="80"/>
      <c r="F73" s="80"/>
      <c r="G73" s="81"/>
      <c r="H73" s="82"/>
      <c r="J73" s="3"/>
    </row>
    <row r="74" spans="1:10" x14ac:dyDescent="0.25">
      <c r="A74" s="74">
        <f t="shared" ca="1" si="0"/>
        <v>5</v>
      </c>
      <c r="B74" s="79">
        <f t="shared" si="1"/>
        <v>2035</v>
      </c>
      <c r="C74" s="80">
        <v>21</v>
      </c>
      <c r="D74" s="80"/>
      <c r="E74" s="80"/>
      <c r="F74" s="80"/>
      <c r="G74" s="81"/>
      <c r="H74" s="82"/>
      <c r="J74" s="3"/>
    </row>
    <row r="75" spans="1:10" x14ac:dyDescent="0.25">
      <c r="A75" s="74">
        <f t="shared" ca="1" si="0"/>
        <v>6</v>
      </c>
      <c r="B75" s="79">
        <f t="shared" si="1"/>
        <v>2036</v>
      </c>
      <c r="C75" s="80">
        <v>23</v>
      </c>
      <c r="D75" s="80"/>
      <c r="E75" s="80"/>
      <c r="F75" s="80"/>
      <c r="G75" s="81"/>
      <c r="H75" s="82"/>
      <c r="J75" s="3"/>
    </row>
    <row r="76" spans="1:10" x14ac:dyDescent="0.25">
      <c r="A76" s="74">
        <f t="shared" ca="1" si="0"/>
        <v>16</v>
      </c>
      <c r="B76" s="79">
        <f t="shared" si="1"/>
        <v>2037</v>
      </c>
      <c r="C76" s="80">
        <v>7</v>
      </c>
      <c r="D76" s="80"/>
      <c r="E76" s="80"/>
      <c r="F76" s="80"/>
      <c r="G76" s="81"/>
      <c r="H76" s="82"/>
      <c r="J76" s="3"/>
    </row>
    <row r="77" spans="1:10" x14ac:dyDescent="0.25">
      <c r="A77" s="74">
        <f t="shared" ca="1" si="0"/>
        <v>28</v>
      </c>
      <c r="B77" s="79">
        <f t="shared" si="1"/>
        <v>2038</v>
      </c>
      <c r="C77" s="80">
        <v>5</v>
      </c>
      <c r="D77" s="80"/>
      <c r="E77" s="80"/>
      <c r="F77" s="80"/>
      <c r="G77" s="81"/>
      <c r="H77" s="82"/>
      <c r="J77" s="3"/>
    </row>
    <row r="78" spans="1:10" x14ac:dyDescent="0.25">
      <c r="A78" s="74">
        <f t="shared" ca="1" si="0"/>
        <v>15</v>
      </c>
      <c r="B78" s="79">
        <f t="shared" si="1"/>
        <v>2039</v>
      </c>
      <c r="C78" s="80">
        <v>11</v>
      </c>
      <c r="D78" s="80"/>
      <c r="E78" s="80"/>
      <c r="F78" s="80"/>
      <c r="G78" s="81"/>
      <c r="H78" s="82"/>
      <c r="J78" s="3"/>
    </row>
    <row r="79" spans="1:10" x14ac:dyDescent="0.25">
      <c r="A79" s="74">
        <f t="shared" ca="1" si="0"/>
        <v>15</v>
      </c>
      <c r="B79" s="83">
        <f t="shared" si="1"/>
        <v>2040</v>
      </c>
      <c r="C79" s="84">
        <v>8</v>
      </c>
      <c r="D79" s="84"/>
      <c r="E79" s="84"/>
      <c r="F79" s="84"/>
      <c r="G79" s="85"/>
      <c r="H79" s="86"/>
    </row>
    <row r="80" spans="1:10" x14ac:dyDescent="0.25">
      <c r="A80" s="66"/>
      <c r="B80" s="67"/>
      <c r="C80" s="67"/>
      <c r="D80" s="67"/>
    </row>
    <row r="81" spans="1:16" x14ac:dyDescent="0.25">
      <c r="A81" s="74">
        <f ca="1">AVERAGE(A59:A79)</f>
        <v>10.519274376417233</v>
      </c>
      <c r="B81" s="71" t="s">
        <v>114</v>
      </c>
      <c r="C81" s="74">
        <f>AVERAGE(C59:C79)</f>
        <v>12.904761904761905</v>
      </c>
      <c r="D81" s="67"/>
      <c r="F81" s="87"/>
    </row>
    <row r="82" spans="1:16" x14ac:dyDescent="0.25">
      <c r="A82" s="74">
        <f ca="1">STDEV(A59:A79)</f>
        <v>7.3101815240296277</v>
      </c>
      <c r="B82" s="71" t="s">
        <v>115</v>
      </c>
      <c r="C82" s="74">
        <f>STDEV(C59:C79)</f>
        <v>6.4335430511092557</v>
      </c>
      <c r="D82" s="67"/>
    </row>
    <row r="83" spans="1:16" x14ac:dyDescent="0.25">
      <c r="A83" s="67"/>
      <c r="B83" s="67"/>
      <c r="C83" s="67"/>
      <c r="D83" s="67"/>
      <c r="H83" s="7"/>
    </row>
    <row r="84" spans="1:16" x14ac:dyDescent="0.25">
      <c r="A84" s="67"/>
      <c r="B84" s="67"/>
      <c r="C84" s="67"/>
      <c r="D84" s="67"/>
      <c r="H84" s="3"/>
    </row>
    <row r="85" spans="1:16" x14ac:dyDescent="0.25">
      <c r="A85" s="67"/>
      <c r="B85" s="67"/>
      <c r="C85" s="67"/>
      <c r="D85" s="88" t="s">
        <v>116</v>
      </c>
      <c r="E85" s="88"/>
      <c r="F85" s="88"/>
      <c r="G85" s="88"/>
      <c r="I85" s="88" t="s">
        <v>117</v>
      </c>
      <c r="J85" s="88"/>
      <c r="K85" s="88"/>
      <c r="L85" s="88"/>
      <c r="O85" s="89"/>
      <c r="P85" s="89"/>
    </row>
    <row r="86" spans="1:16" ht="18.75" x14ac:dyDescent="0.35">
      <c r="A86" s="67"/>
      <c r="C86" s="72" t="s">
        <v>112</v>
      </c>
      <c r="D86" s="46" t="s">
        <v>95</v>
      </c>
      <c r="E86" s="72" t="s">
        <v>96</v>
      </c>
      <c r="F86" s="72" t="s">
        <v>97</v>
      </c>
      <c r="G86" s="72" t="s">
        <v>98</v>
      </c>
      <c r="I86" s="46" t="s">
        <v>95</v>
      </c>
      <c r="J86" s="72" t="s">
        <v>96</v>
      </c>
      <c r="K86" s="72" t="s">
        <v>97</v>
      </c>
      <c r="L86" s="72" t="s">
        <v>98</v>
      </c>
      <c r="O86" s="89"/>
      <c r="P86" s="89"/>
    </row>
    <row r="87" spans="1:16" x14ac:dyDescent="0.25">
      <c r="C87" s="79">
        <v>2020</v>
      </c>
      <c r="D87" s="90"/>
      <c r="E87" s="90"/>
      <c r="F87" s="90"/>
      <c r="G87" s="90"/>
      <c r="I87" s="90"/>
      <c r="J87" s="90"/>
      <c r="K87" s="90"/>
      <c r="L87" s="90"/>
      <c r="O87" s="89"/>
      <c r="P87" s="89"/>
    </row>
    <row r="88" spans="1:16" x14ac:dyDescent="0.25">
      <c r="C88" s="79">
        <f>C87+1</f>
        <v>2021</v>
      </c>
      <c r="D88" s="91"/>
      <c r="E88" s="91"/>
      <c r="F88" s="91"/>
      <c r="G88" s="91"/>
      <c r="I88" s="91"/>
      <c r="J88" s="91"/>
      <c r="K88" s="91"/>
      <c r="L88" s="91"/>
      <c r="O88" s="89"/>
      <c r="P88" s="89"/>
    </row>
    <row r="89" spans="1:16" x14ac:dyDescent="0.25">
      <c r="C89" s="79">
        <f t="shared" ref="C89:C107" si="2">C88+1</f>
        <v>2022</v>
      </c>
      <c r="D89" s="91"/>
      <c r="E89" s="91"/>
      <c r="F89" s="91"/>
      <c r="G89" s="91"/>
      <c r="I89" s="91"/>
      <c r="J89" s="91"/>
      <c r="K89" s="91"/>
      <c r="L89" s="91"/>
      <c r="O89" s="89"/>
      <c r="P89" s="89"/>
    </row>
    <row r="90" spans="1:16" x14ac:dyDescent="0.25">
      <c r="C90" s="79">
        <f t="shared" si="2"/>
        <v>2023</v>
      </c>
      <c r="D90" s="91"/>
      <c r="E90" s="91"/>
      <c r="F90" s="91"/>
      <c r="G90" s="91"/>
      <c r="I90" s="91"/>
      <c r="J90" s="91"/>
      <c r="K90" s="91"/>
      <c r="L90" s="91"/>
      <c r="O90" s="89"/>
      <c r="P90" s="89"/>
    </row>
    <row r="91" spans="1:16" x14ac:dyDescent="0.25">
      <c r="A91" s="67"/>
      <c r="C91" s="79">
        <f t="shared" si="2"/>
        <v>2024</v>
      </c>
      <c r="D91" s="91"/>
      <c r="E91" s="91"/>
      <c r="F91" s="91"/>
      <c r="G91" s="91"/>
      <c r="I91" s="91"/>
      <c r="J91" s="91"/>
      <c r="K91" s="91"/>
      <c r="L91" s="91"/>
      <c r="O91" s="89"/>
      <c r="P91" s="89"/>
    </row>
    <row r="92" spans="1:16" x14ac:dyDescent="0.25">
      <c r="C92" s="79">
        <f t="shared" si="2"/>
        <v>2025</v>
      </c>
      <c r="D92" s="91"/>
      <c r="E92" s="91"/>
      <c r="F92" s="91"/>
      <c r="G92" s="91"/>
      <c r="I92" s="91"/>
      <c r="J92" s="91"/>
      <c r="K92" s="91"/>
      <c r="L92" s="91"/>
      <c r="O92" s="89"/>
      <c r="P92" s="89"/>
    </row>
    <row r="93" spans="1:16" x14ac:dyDescent="0.25">
      <c r="C93" s="79">
        <f t="shared" si="2"/>
        <v>2026</v>
      </c>
      <c r="D93" s="91"/>
      <c r="E93" s="91"/>
      <c r="F93" s="91"/>
      <c r="G93" s="91"/>
      <c r="I93" s="91"/>
      <c r="J93" s="91"/>
      <c r="K93" s="91"/>
      <c r="L93" s="91"/>
      <c r="O93" s="89"/>
      <c r="P93" s="89"/>
    </row>
    <row r="94" spans="1:16" x14ac:dyDescent="0.25">
      <c r="C94" s="79">
        <f t="shared" si="2"/>
        <v>2027</v>
      </c>
      <c r="D94" s="91"/>
      <c r="E94" s="91"/>
      <c r="F94" s="91"/>
      <c r="G94" s="91"/>
      <c r="I94" s="91"/>
      <c r="J94" s="91"/>
      <c r="K94" s="91"/>
      <c r="L94" s="91"/>
      <c r="O94" s="89"/>
      <c r="P94" s="89"/>
    </row>
    <row r="95" spans="1:16" x14ac:dyDescent="0.25">
      <c r="C95" s="79">
        <f t="shared" si="2"/>
        <v>2028</v>
      </c>
      <c r="D95" s="91"/>
      <c r="E95" s="91"/>
      <c r="F95" s="91"/>
      <c r="G95" s="91"/>
      <c r="I95" s="91"/>
      <c r="J95" s="91"/>
      <c r="K95" s="91"/>
      <c r="L95" s="91"/>
      <c r="O95" s="89"/>
      <c r="P95" s="89"/>
    </row>
    <row r="96" spans="1:16" x14ac:dyDescent="0.25">
      <c r="C96" s="79">
        <f t="shared" si="2"/>
        <v>2029</v>
      </c>
      <c r="D96" s="91"/>
      <c r="E96" s="91"/>
      <c r="F96" s="91"/>
      <c r="G96" s="91"/>
      <c r="I96" s="91"/>
      <c r="J96" s="91"/>
      <c r="K96" s="91"/>
      <c r="L96" s="91"/>
      <c r="O96" s="89"/>
      <c r="P96" s="89"/>
    </row>
    <row r="97" spans="2:16" x14ac:dyDescent="0.25">
      <c r="C97" s="79">
        <f t="shared" si="2"/>
        <v>2030</v>
      </c>
      <c r="D97" s="91"/>
      <c r="E97" s="91"/>
      <c r="F97" s="91"/>
      <c r="G97" s="91"/>
      <c r="I97" s="91"/>
      <c r="J97" s="91"/>
      <c r="K97" s="91"/>
      <c r="L97" s="91"/>
      <c r="O97" s="89"/>
      <c r="P97" s="89"/>
    </row>
    <row r="98" spans="2:16" x14ac:dyDescent="0.25">
      <c r="C98" s="79">
        <f t="shared" si="2"/>
        <v>2031</v>
      </c>
      <c r="D98" s="91"/>
      <c r="E98" s="91"/>
      <c r="F98" s="91"/>
      <c r="G98" s="91"/>
      <c r="I98" s="91"/>
      <c r="J98" s="91"/>
      <c r="K98" s="91"/>
      <c r="L98" s="91"/>
      <c r="O98" s="89"/>
      <c r="P98" s="89"/>
    </row>
    <row r="99" spans="2:16" x14ac:dyDescent="0.25">
      <c r="C99" s="79">
        <f t="shared" si="2"/>
        <v>2032</v>
      </c>
      <c r="D99" s="91"/>
      <c r="E99" s="91"/>
      <c r="F99" s="91"/>
      <c r="G99" s="91"/>
      <c r="I99" s="91"/>
      <c r="J99" s="91"/>
      <c r="K99" s="91"/>
      <c r="L99" s="91"/>
      <c r="O99" s="89"/>
      <c r="P99" s="89"/>
    </row>
    <row r="100" spans="2:16" x14ac:dyDescent="0.25">
      <c r="C100" s="79">
        <f t="shared" si="2"/>
        <v>2033</v>
      </c>
      <c r="D100" s="91"/>
      <c r="E100" s="91"/>
      <c r="F100" s="91"/>
      <c r="G100" s="91"/>
      <c r="I100" s="91"/>
      <c r="J100" s="91"/>
      <c r="K100" s="91"/>
      <c r="L100" s="91"/>
      <c r="O100" s="89"/>
      <c r="P100" s="89"/>
    </row>
    <row r="101" spans="2:16" x14ac:dyDescent="0.25">
      <c r="C101" s="79">
        <f t="shared" si="2"/>
        <v>2034</v>
      </c>
      <c r="D101" s="91"/>
      <c r="E101" s="91"/>
      <c r="F101" s="91"/>
      <c r="G101" s="91"/>
      <c r="I101" s="91"/>
      <c r="J101" s="91"/>
      <c r="K101" s="91"/>
      <c r="L101" s="91"/>
      <c r="O101" s="89"/>
      <c r="P101" s="89"/>
    </row>
    <row r="102" spans="2:16" x14ac:dyDescent="0.25">
      <c r="C102" s="79">
        <f t="shared" si="2"/>
        <v>2035</v>
      </c>
      <c r="D102" s="91"/>
      <c r="E102" s="91"/>
      <c r="F102" s="91"/>
      <c r="G102" s="91"/>
      <c r="I102" s="91"/>
      <c r="J102" s="91"/>
      <c r="K102" s="91"/>
      <c r="L102" s="91"/>
      <c r="O102" s="89"/>
      <c r="P102" s="89"/>
    </row>
    <row r="103" spans="2:16" x14ac:dyDescent="0.25">
      <c r="C103" s="79">
        <f t="shared" si="2"/>
        <v>2036</v>
      </c>
      <c r="D103" s="91"/>
      <c r="E103" s="91"/>
      <c r="F103" s="91"/>
      <c r="G103" s="91"/>
      <c r="I103" s="91"/>
      <c r="J103" s="91"/>
      <c r="K103" s="91"/>
      <c r="L103" s="91"/>
      <c r="O103" s="89"/>
      <c r="P103" s="89"/>
    </row>
    <row r="104" spans="2:16" x14ac:dyDescent="0.25">
      <c r="C104" s="79">
        <f t="shared" si="2"/>
        <v>2037</v>
      </c>
      <c r="D104" s="91"/>
      <c r="E104" s="91"/>
      <c r="F104" s="91"/>
      <c r="G104" s="91"/>
      <c r="I104" s="91"/>
      <c r="J104" s="91"/>
      <c r="K104" s="91"/>
      <c r="L104" s="91"/>
      <c r="O104" s="89"/>
      <c r="P104" s="89"/>
    </row>
    <row r="105" spans="2:16" x14ac:dyDescent="0.25">
      <c r="C105" s="79">
        <f t="shared" si="2"/>
        <v>2038</v>
      </c>
      <c r="D105" s="91"/>
      <c r="E105" s="91"/>
      <c r="F105" s="91"/>
      <c r="G105" s="91"/>
      <c r="I105" s="91"/>
      <c r="J105" s="91"/>
      <c r="K105" s="91"/>
      <c r="L105" s="91"/>
      <c r="O105" s="89"/>
      <c r="P105" s="89"/>
    </row>
    <row r="106" spans="2:16" x14ac:dyDescent="0.25">
      <c r="C106" s="79">
        <f t="shared" si="2"/>
        <v>2039</v>
      </c>
      <c r="D106" s="91"/>
      <c r="E106" s="91"/>
      <c r="F106" s="91"/>
      <c r="G106" s="91"/>
      <c r="I106" s="91"/>
      <c r="J106" s="91"/>
      <c r="K106" s="91"/>
      <c r="L106" s="91"/>
      <c r="O106" s="89"/>
      <c r="P106" s="89"/>
    </row>
    <row r="107" spans="2:16" x14ac:dyDescent="0.25">
      <c r="C107" s="92">
        <f t="shared" si="2"/>
        <v>2040</v>
      </c>
      <c r="D107" s="93"/>
      <c r="E107" s="93"/>
      <c r="F107" s="93"/>
      <c r="G107" s="93"/>
      <c r="I107" s="93"/>
      <c r="J107" s="93"/>
      <c r="K107" s="93"/>
      <c r="L107" s="93"/>
      <c r="O107" s="89"/>
      <c r="P107" s="89"/>
    </row>
    <row r="108" spans="2:16" x14ac:dyDescent="0.25">
      <c r="B108" s="94"/>
      <c r="D108" s="67"/>
      <c r="O108" s="89"/>
      <c r="P108" s="89"/>
    </row>
    <row r="109" spans="2:16" x14ac:dyDescent="0.25">
      <c r="C109" s="95" t="s">
        <v>118</v>
      </c>
      <c r="D109" s="96"/>
      <c r="E109" s="96"/>
      <c r="F109" s="96"/>
      <c r="G109" s="96"/>
      <c r="H109" s="4" t="s">
        <v>119</v>
      </c>
      <c r="I109" s="97"/>
      <c r="J109" s="97"/>
      <c r="K109" s="97"/>
      <c r="L109" s="97"/>
      <c r="O109" s="89"/>
      <c r="P109" s="89"/>
    </row>
    <row r="110" spans="2:16" x14ac:dyDescent="0.25">
      <c r="C110" s="95" t="s">
        <v>120</v>
      </c>
      <c r="D110" s="96"/>
      <c r="E110" s="96"/>
      <c r="F110" s="96"/>
      <c r="G110" s="96"/>
      <c r="O110" s="89"/>
      <c r="P110" s="89"/>
    </row>
    <row r="111" spans="2:16" x14ac:dyDescent="0.25">
      <c r="C111" s="95" t="s">
        <v>121</v>
      </c>
      <c r="D111" s="96"/>
      <c r="E111" s="96"/>
      <c r="F111" s="96"/>
      <c r="G111" s="96"/>
      <c r="O111" s="89"/>
      <c r="P111" s="89"/>
    </row>
    <row r="112" spans="2:16" x14ac:dyDescent="0.25">
      <c r="C112" s="95" t="s">
        <v>122</v>
      </c>
      <c r="D112" s="96"/>
      <c r="E112" s="96"/>
      <c r="F112" s="96"/>
      <c r="G112" s="96"/>
      <c r="O112" s="89"/>
      <c r="P112" s="89"/>
    </row>
    <row r="113" spans="2:16" x14ac:dyDescent="0.25">
      <c r="C113" s="95" t="s">
        <v>123</v>
      </c>
      <c r="D113" s="96"/>
      <c r="E113" s="96"/>
      <c r="F113" s="96"/>
      <c r="G113" s="96"/>
      <c r="O113" s="89"/>
      <c r="P113" s="89"/>
    </row>
    <row r="114" spans="2:16" x14ac:dyDescent="0.25">
      <c r="C114" s="95" t="s">
        <v>124</v>
      </c>
      <c r="D114" s="96"/>
      <c r="E114" s="96"/>
      <c r="F114" s="96"/>
      <c r="G114" s="96"/>
      <c r="O114" s="89"/>
      <c r="P114" s="89"/>
    </row>
    <row r="115" spans="2:16" x14ac:dyDescent="0.25">
      <c r="B115" s="94"/>
      <c r="O115" s="89"/>
      <c r="P115" s="89"/>
    </row>
    <row r="116" spans="2:16" x14ac:dyDescent="0.25">
      <c r="C116" s="95" t="s">
        <v>125</v>
      </c>
      <c r="D116" s="98"/>
      <c r="E116" s="98"/>
      <c r="F116" s="98"/>
      <c r="G116" s="98"/>
      <c r="O116" s="89"/>
      <c r="P116" s="89"/>
    </row>
    <row r="117" spans="2:16" x14ac:dyDescent="0.25">
      <c r="C117" s="95" t="s">
        <v>126</v>
      </c>
      <c r="D117" s="99"/>
      <c r="E117" s="99"/>
      <c r="F117" s="99"/>
      <c r="G117" s="99"/>
      <c r="O117" s="89"/>
      <c r="P117" s="89"/>
    </row>
    <row r="118" spans="2:16" x14ac:dyDescent="0.25">
      <c r="C118" s="95" t="s">
        <v>127</v>
      </c>
      <c r="D118" s="99"/>
      <c r="E118" s="99"/>
      <c r="F118" s="99"/>
      <c r="G118" s="99"/>
      <c r="O118" s="89"/>
      <c r="P118" s="89"/>
    </row>
    <row r="119" spans="2:16" x14ac:dyDescent="0.25">
      <c r="C119" s="95" t="s">
        <v>128</v>
      </c>
      <c r="D119" s="99"/>
      <c r="E119" s="99"/>
      <c r="F119" s="99"/>
      <c r="G119" s="99"/>
      <c r="O119" s="89"/>
      <c r="P119" s="89"/>
    </row>
    <row r="120" spans="2:16" x14ac:dyDescent="0.25">
      <c r="C120" s="95" t="s">
        <v>129</v>
      </c>
      <c r="D120" s="99"/>
      <c r="E120" s="99"/>
      <c r="F120" s="99"/>
      <c r="G120" s="99"/>
      <c r="O120" s="89"/>
      <c r="P120" s="89"/>
    </row>
    <row r="121" spans="2:16" x14ac:dyDescent="0.25">
      <c r="O121" s="89"/>
      <c r="P121" s="89"/>
    </row>
    <row r="122" spans="2:16" x14ac:dyDescent="0.25">
      <c r="O122" s="89"/>
      <c r="P122" s="89"/>
    </row>
    <row r="123" spans="2:16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2:16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2:16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</sheetData>
  <mergeCells count="6">
    <mergeCell ref="B2:B5"/>
    <mergeCell ref="C2:F2"/>
    <mergeCell ref="B50:F50"/>
    <mergeCell ref="B57:H57"/>
    <mergeCell ref="D85:G85"/>
    <mergeCell ref="I85:L85"/>
  </mergeCells>
  <conditionalFormatting sqref="D87:G107">
    <cfRule type="cellIs" dxfId="5" priority="3" operator="greaterThan">
      <formula>0</formula>
    </cfRule>
  </conditionalFormatting>
  <conditionalFormatting sqref="I87:I107 J88:L107">
    <cfRule type="cellIs" dxfId="4" priority="2" operator="greaterThan">
      <formula>0</formula>
    </cfRule>
  </conditionalFormatting>
  <conditionalFormatting sqref="J87:L87">
    <cfRule type="cellIs" dxfId="3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4E85-DB50-4B12-89AA-FFFB79220EFB}">
  <sheetPr>
    <tabColor theme="6"/>
  </sheetPr>
  <dimension ref="A2:O121"/>
  <sheetViews>
    <sheetView zoomScale="55" zoomScaleNormal="55" workbookViewId="0"/>
  </sheetViews>
  <sheetFormatPr defaultRowHeight="15" x14ac:dyDescent="0.25"/>
  <cols>
    <col min="1" max="1" width="13.7109375" customWidth="1"/>
    <col min="3" max="3" width="11.7109375" customWidth="1"/>
    <col min="4" max="5" width="10.28515625" bestFit="1" customWidth="1"/>
    <col min="9" max="9" width="20.5703125" customWidth="1"/>
  </cols>
  <sheetData>
    <row r="2" spans="2:13" ht="18.75" customHeight="1" x14ac:dyDescent="0.25">
      <c r="B2" s="41" t="s">
        <v>130</v>
      </c>
      <c r="C2" s="43" t="s">
        <v>131</v>
      </c>
      <c r="D2" s="43"/>
      <c r="E2" s="43"/>
      <c r="F2" s="44"/>
      <c r="G2" s="47"/>
      <c r="H2" s="100"/>
    </row>
    <row r="3" spans="2:13" ht="18" x14ac:dyDescent="0.35">
      <c r="B3" s="101"/>
      <c r="C3" s="46" t="s">
        <v>132</v>
      </c>
      <c r="D3" s="47" t="s">
        <v>96</v>
      </c>
      <c r="E3" s="47" t="s">
        <v>97</v>
      </c>
      <c r="F3" s="47" t="s">
        <v>98</v>
      </c>
      <c r="G3" s="48"/>
      <c r="H3" s="102"/>
    </row>
    <row r="4" spans="2:13" x14ac:dyDescent="0.25">
      <c r="B4" s="101"/>
      <c r="C4" s="49">
        <v>1</v>
      </c>
      <c r="D4" s="48">
        <v>3</v>
      </c>
      <c r="E4" s="48">
        <v>3</v>
      </c>
      <c r="F4" s="48">
        <v>2</v>
      </c>
      <c r="G4" s="48" t="s">
        <v>133</v>
      </c>
      <c r="H4" s="102" t="s">
        <v>134</v>
      </c>
      <c r="I4" s="4"/>
      <c r="J4" s="7"/>
      <c r="K4" s="7"/>
      <c r="L4" s="7"/>
      <c r="M4" s="7"/>
    </row>
    <row r="5" spans="2:13" x14ac:dyDescent="0.25">
      <c r="B5" s="103"/>
      <c r="C5" s="49" t="s">
        <v>99</v>
      </c>
      <c r="D5" s="48" t="s">
        <v>100</v>
      </c>
      <c r="E5" s="48" t="s">
        <v>101</v>
      </c>
      <c r="F5" s="48" t="s">
        <v>102</v>
      </c>
      <c r="G5" s="48" t="s">
        <v>135</v>
      </c>
      <c r="H5" s="83" t="s">
        <v>136</v>
      </c>
      <c r="I5" s="7"/>
      <c r="J5" s="7"/>
      <c r="K5" s="7"/>
      <c r="L5" s="7"/>
      <c r="M5" s="7"/>
    </row>
    <row r="6" spans="2:13" x14ac:dyDescent="0.25">
      <c r="B6" s="104">
        <v>0</v>
      </c>
      <c r="C6" s="52"/>
      <c r="D6" s="105"/>
      <c r="E6" s="105"/>
      <c r="F6" s="105"/>
      <c r="G6" s="105"/>
      <c r="H6" s="47">
        <f>SUM(C6:G6)</f>
        <v>0</v>
      </c>
      <c r="J6" s="7"/>
      <c r="K6" s="7"/>
      <c r="L6" s="7"/>
    </row>
    <row r="7" spans="2:13" x14ac:dyDescent="0.25">
      <c r="B7" s="106">
        <v>1</v>
      </c>
      <c r="C7" s="54"/>
      <c r="D7" s="107"/>
      <c r="E7" s="107"/>
      <c r="F7" s="107"/>
      <c r="G7" s="107"/>
      <c r="H7" s="48">
        <f>SUM(C7:G7)</f>
        <v>0</v>
      </c>
    </row>
    <row r="8" spans="2:13" x14ac:dyDescent="0.25">
      <c r="B8" s="106">
        <v>2</v>
      </c>
      <c r="C8" s="54"/>
      <c r="D8" s="107"/>
      <c r="E8" s="107"/>
      <c r="F8" s="107"/>
      <c r="G8" s="107"/>
      <c r="H8" s="48">
        <f t="shared" ref="H8:H40" si="0">SUM(C8:G8)</f>
        <v>0</v>
      </c>
    </row>
    <row r="9" spans="2:13" x14ac:dyDescent="0.25">
      <c r="B9" s="106">
        <v>3</v>
      </c>
      <c r="C9" s="54"/>
      <c r="D9" s="107"/>
      <c r="E9" s="107"/>
      <c r="F9" s="107"/>
      <c r="G9" s="107"/>
      <c r="H9" s="48">
        <f t="shared" si="0"/>
        <v>0</v>
      </c>
    </row>
    <row r="10" spans="2:13" x14ac:dyDescent="0.25">
      <c r="B10" s="106">
        <v>4</v>
      </c>
      <c r="C10" s="54"/>
      <c r="D10" s="107"/>
      <c r="E10" s="107"/>
      <c r="F10" s="107"/>
      <c r="G10" s="107"/>
      <c r="H10" s="48">
        <f t="shared" si="0"/>
        <v>0</v>
      </c>
    </row>
    <row r="11" spans="2:13" x14ac:dyDescent="0.25">
      <c r="B11" s="106">
        <v>4.5</v>
      </c>
      <c r="C11" s="54"/>
      <c r="D11" s="107"/>
      <c r="E11" s="107"/>
      <c r="F11" s="107"/>
      <c r="G11" s="107"/>
      <c r="H11" s="48">
        <f t="shared" si="0"/>
        <v>0</v>
      </c>
    </row>
    <row r="12" spans="2:13" x14ac:dyDescent="0.25">
      <c r="B12" s="106">
        <v>5</v>
      </c>
      <c r="C12" s="54"/>
      <c r="D12" s="107"/>
      <c r="E12" s="107"/>
      <c r="F12" s="107"/>
      <c r="G12" s="107"/>
      <c r="H12" s="48">
        <f t="shared" si="0"/>
        <v>0</v>
      </c>
    </row>
    <row r="13" spans="2:13" x14ac:dyDescent="0.25">
      <c r="B13" s="106">
        <v>5.5</v>
      </c>
      <c r="C13" s="54"/>
      <c r="D13" s="107"/>
      <c r="E13" s="107"/>
      <c r="F13" s="107"/>
      <c r="G13" s="107"/>
      <c r="H13" s="48">
        <f t="shared" si="0"/>
        <v>0</v>
      </c>
    </row>
    <row r="14" spans="2:13" x14ac:dyDescent="0.25">
      <c r="B14" s="106">
        <v>6</v>
      </c>
      <c r="C14" s="54"/>
      <c r="D14" s="107"/>
      <c r="E14" s="107"/>
      <c r="F14" s="107"/>
      <c r="G14" s="107"/>
      <c r="H14" s="48">
        <f t="shared" si="0"/>
        <v>0</v>
      </c>
    </row>
    <row r="15" spans="2:13" x14ac:dyDescent="0.25">
      <c r="B15" s="106">
        <v>6.5</v>
      </c>
      <c r="C15" s="54"/>
      <c r="D15" s="107"/>
      <c r="E15" s="107"/>
      <c r="F15" s="107"/>
      <c r="G15" s="107"/>
      <c r="H15" s="48">
        <f t="shared" si="0"/>
        <v>0</v>
      </c>
    </row>
    <row r="16" spans="2:13" x14ac:dyDescent="0.25">
      <c r="B16" s="106">
        <v>7</v>
      </c>
      <c r="C16" s="54"/>
      <c r="D16" s="107"/>
      <c r="E16" s="107"/>
      <c r="F16" s="107"/>
      <c r="G16" s="107"/>
      <c r="H16" s="48">
        <f t="shared" si="0"/>
        <v>0</v>
      </c>
    </row>
    <row r="17" spans="2:8" x14ac:dyDescent="0.25">
      <c r="B17" s="106">
        <v>8</v>
      </c>
      <c r="C17" s="54"/>
      <c r="D17" s="107"/>
      <c r="E17" s="107"/>
      <c r="F17" s="107"/>
      <c r="G17" s="107"/>
      <c r="H17" s="48">
        <f t="shared" si="0"/>
        <v>0</v>
      </c>
    </row>
    <row r="18" spans="2:8" x14ac:dyDescent="0.25">
      <c r="B18" s="106">
        <v>9</v>
      </c>
      <c r="C18" s="54"/>
      <c r="D18" s="107"/>
      <c r="E18" s="107"/>
      <c r="F18" s="107"/>
      <c r="G18" s="107"/>
      <c r="H18" s="48">
        <f t="shared" si="0"/>
        <v>0</v>
      </c>
    </row>
    <row r="19" spans="2:8" x14ac:dyDescent="0.25">
      <c r="B19" s="106">
        <v>10</v>
      </c>
      <c r="C19" s="54"/>
      <c r="D19" s="107"/>
      <c r="E19" s="107"/>
      <c r="F19" s="107"/>
      <c r="G19" s="107"/>
      <c r="H19" s="48">
        <f t="shared" si="0"/>
        <v>0</v>
      </c>
    </row>
    <row r="20" spans="2:8" x14ac:dyDescent="0.25">
      <c r="B20" s="106">
        <v>11</v>
      </c>
      <c r="C20" s="54"/>
      <c r="D20" s="107"/>
      <c r="E20" s="107"/>
      <c r="F20" s="107"/>
      <c r="G20" s="107"/>
      <c r="H20" s="48">
        <f t="shared" si="0"/>
        <v>0</v>
      </c>
    </row>
    <row r="21" spans="2:8" x14ac:dyDescent="0.25">
      <c r="B21" s="106">
        <v>12</v>
      </c>
      <c r="C21" s="54"/>
      <c r="D21" s="107"/>
      <c r="E21" s="107"/>
      <c r="F21" s="107"/>
      <c r="G21" s="107"/>
      <c r="H21" s="48">
        <f t="shared" si="0"/>
        <v>0</v>
      </c>
    </row>
    <row r="22" spans="2:8" x14ac:dyDescent="0.25">
      <c r="B22" s="106">
        <v>12.5</v>
      </c>
      <c r="C22" s="54"/>
      <c r="D22" s="107"/>
      <c r="E22" s="107"/>
      <c r="F22" s="107"/>
      <c r="G22" s="107"/>
      <c r="H22" s="48">
        <f t="shared" si="0"/>
        <v>0</v>
      </c>
    </row>
    <row r="23" spans="2:8" x14ac:dyDescent="0.25">
      <c r="B23" s="106">
        <v>13</v>
      </c>
      <c r="C23" s="54"/>
      <c r="D23" s="107"/>
      <c r="E23" s="107"/>
      <c r="F23" s="107"/>
      <c r="G23" s="107"/>
      <c r="H23" s="48">
        <f t="shared" si="0"/>
        <v>0</v>
      </c>
    </row>
    <row r="24" spans="2:8" x14ac:dyDescent="0.25">
      <c r="B24" s="106">
        <v>14</v>
      </c>
      <c r="C24" s="54"/>
      <c r="D24" s="107"/>
      <c r="E24" s="107"/>
      <c r="F24" s="107"/>
      <c r="G24" s="107"/>
      <c r="H24" s="48">
        <f t="shared" si="0"/>
        <v>0</v>
      </c>
    </row>
    <row r="25" spans="2:8" x14ac:dyDescent="0.25">
      <c r="B25" s="106">
        <v>15</v>
      </c>
      <c r="C25" s="54"/>
      <c r="D25" s="107"/>
      <c r="E25" s="107"/>
      <c r="F25" s="107"/>
      <c r="G25" s="107"/>
      <c r="H25" s="48">
        <f t="shared" si="0"/>
        <v>0</v>
      </c>
    </row>
    <row r="26" spans="2:8" x14ac:dyDescent="0.25">
      <c r="B26" s="106">
        <v>16</v>
      </c>
      <c r="C26" s="54"/>
      <c r="D26" s="107"/>
      <c r="E26" s="107"/>
      <c r="F26" s="107"/>
      <c r="G26" s="107"/>
      <c r="H26" s="48">
        <f t="shared" si="0"/>
        <v>0</v>
      </c>
    </row>
    <row r="27" spans="2:8" x14ac:dyDescent="0.25">
      <c r="B27" s="106">
        <v>17</v>
      </c>
      <c r="C27" s="54"/>
      <c r="D27" s="107"/>
      <c r="E27" s="107"/>
      <c r="F27" s="107"/>
      <c r="G27" s="107"/>
      <c r="H27" s="48">
        <f t="shared" si="0"/>
        <v>0</v>
      </c>
    </row>
    <row r="28" spans="2:8" x14ac:dyDescent="0.25">
      <c r="B28" s="106">
        <v>18</v>
      </c>
      <c r="C28" s="54"/>
      <c r="D28" s="107"/>
      <c r="E28" s="107"/>
      <c r="F28" s="107"/>
      <c r="G28" s="107"/>
      <c r="H28" s="48">
        <f t="shared" si="0"/>
        <v>0</v>
      </c>
    </row>
    <row r="29" spans="2:8" x14ac:dyDescent="0.25">
      <c r="B29" s="106">
        <v>19</v>
      </c>
      <c r="C29" s="54"/>
      <c r="D29" s="107"/>
      <c r="E29" s="107"/>
      <c r="F29" s="107"/>
      <c r="G29" s="107"/>
      <c r="H29" s="48">
        <f t="shared" si="0"/>
        <v>0</v>
      </c>
    </row>
    <row r="30" spans="2:8" x14ac:dyDescent="0.25">
      <c r="B30" s="106">
        <v>20</v>
      </c>
      <c r="C30" s="54"/>
      <c r="D30" s="107"/>
      <c r="E30" s="107"/>
      <c r="F30" s="107"/>
      <c r="G30" s="107"/>
      <c r="H30" s="48">
        <f t="shared" si="0"/>
        <v>0</v>
      </c>
    </row>
    <row r="31" spans="2:8" x14ac:dyDescent="0.25">
      <c r="B31" s="106">
        <v>21</v>
      </c>
      <c r="C31" s="54"/>
      <c r="D31" s="107"/>
      <c r="E31" s="107"/>
      <c r="F31" s="107"/>
      <c r="G31" s="107"/>
      <c r="H31" s="48">
        <f t="shared" si="0"/>
        <v>0</v>
      </c>
    </row>
    <row r="32" spans="2:8" x14ac:dyDescent="0.25">
      <c r="B32" s="106">
        <v>22</v>
      </c>
      <c r="C32" s="54"/>
      <c r="D32" s="107"/>
      <c r="E32" s="107"/>
      <c r="F32" s="107"/>
      <c r="G32" s="107"/>
      <c r="H32" s="48">
        <f t="shared" si="0"/>
        <v>0</v>
      </c>
    </row>
    <row r="33" spans="2:8" x14ac:dyDescent="0.25">
      <c r="B33" s="106">
        <v>23</v>
      </c>
      <c r="C33" s="54"/>
      <c r="D33" s="107"/>
      <c r="E33" s="107"/>
      <c r="F33" s="107"/>
      <c r="G33" s="107"/>
      <c r="H33" s="48">
        <f t="shared" si="0"/>
        <v>0</v>
      </c>
    </row>
    <row r="34" spans="2:8" x14ac:dyDescent="0.25">
      <c r="B34" s="106">
        <v>24</v>
      </c>
      <c r="C34" s="54"/>
      <c r="D34" s="107"/>
      <c r="E34" s="107"/>
      <c r="F34" s="107"/>
      <c r="G34" s="107"/>
      <c r="H34" s="48">
        <f t="shared" si="0"/>
        <v>0</v>
      </c>
    </row>
    <row r="35" spans="2:8" x14ac:dyDescent="0.25">
      <c r="B35" s="106">
        <v>25</v>
      </c>
      <c r="C35" s="54"/>
      <c r="D35" s="107"/>
      <c r="E35" s="107"/>
      <c r="F35" s="107"/>
      <c r="G35" s="107"/>
      <c r="H35" s="48">
        <f t="shared" si="0"/>
        <v>0</v>
      </c>
    </row>
    <row r="36" spans="2:8" x14ac:dyDescent="0.25">
      <c r="B36" s="106">
        <v>37.5</v>
      </c>
      <c r="C36" s="54"/>
      <c r="D36" s="107"/>
      <c r="E36" s="107"/>
      <c r="F36" s="107"/>
      <c r="G36" s="107"/>
      <c r="H36" s="48">
        <f t="shared" si="0"/>
        <v>0</v>
      </c>
    </row>
    <row r="37" spans="2:8" x14ac:dyDescent="0.25">
      <c r="B37" s="106">
        <v>38</v>
      </c>
      <c r="C37" s="54"/>
      <c r="D37" s="107"/>
      <c r="E37" s="107"/>
      <c r="F37" s="107"/>
      <c r="G37" s="107"/>
      <c r="H37" s="48">
        <f t="shared" si="0"/>
        <v>0</v>
      </c>
    </row>
    <row r="38" spans="2:8" x14ac:dyDescent="0.25">
      <c r="B38" s="106">
        <v>40</v>
      </c>
      <c r="C38" s="54"/>
      <c r="D38" s="107"/>
      <c r="E38" s="107"/>
      <c r="F38" s="107"/>
      <c r="G38" s="107"/>
      <c r="H38" s="48">
        <f t="shared" si="0"/>
        <v>0</v>
      </c>
    </row>
    <row r="39" spans="2:8" x14ac:dyDescent="0.25">
      <c r="B39" s="106">
        <v>42</v>
      </c>
      <c r="C39" s="54"/>
      <c r="D39" s="107"/>
      <c r="E39" s="107"/>
      <c r="F39" s="107"/>
      <c r="G39" s="107"/>
      <c r="H39" s="48">
        <f t="shared" si="0"/>
        <v>0</v>
      </c>
    </row>
    <row r="40" spans="2:8" x14ac:dyDescent="0.25">
      <c r="B40" s="108">
        <v>45</v>
      </c>
      <c r="C40" s="56"/>
      <c r="D40" s="109"/>
      <c r="E40" s="109"/>
      <c r="F40" s="109"/>
      <c r="G40" s="109"/>
      <c r="H40" s="110">
        <f t="shared" si="0"/>
        <v>0</v>
      </c>
    </row>
    <row r="41" spans="2:8" x14ac:dyDescent="0.25">
      <c r="B41" s="111"/>
      <c r="C41" s="18"/>
      <c r="D41" s="112"/>
      <c r="E41" s="112"/>
      <c r="F41" s="36"/>
      <c r="G41" s="36"/>
    </row>
    <row r="42" spans="2:8" x14ac:dyDescent="0.25">
      <c r="B42" s="111"/>
      <c r="C42" s="18"/>
      <c r="D42" s="112"/>
      <c r="E42" s="112"/>
      <c r="F42" s="36"/>
      <c r="G42" s="36"/>
    </row>
    <row r="43" spans="2:8" x14ac:dyDescent="0.25">
      <c r="B43" s="111"/>
      <c r="C43" s="18"/>
      <c r="D43" s="112"/>
      <c r="E43" s="112"/>
      <c r="F43" s="36"/>
      <c r="G43" s="36"/>
    </row>
    <row r="44" spans="2:8" x14ac:dyDescent="0.25">
      <c r="B44" s="111"/>
      <c r="C44" s="18"/>
      <c r="D44" s="112"/>
      <c r="E44" s="112"/>
      <c r="F44" s="36"/>
      <c r="G44" s="36"/>
    </row>
    <row r="45" spans="2:8" x14ac:dyDescent="0.25">
      <c r="B45" s="111"/>
      <c r="C45" s="18"/>
      <c r="D45" s="112"/>
      <c r="E45" s="112"/>
      <c r="F45" s="36"/>
      <c r="G45" s="36"/>
    </row>
    <row r="46" spans="2:8" x14ac:dyDescent="0.25">
      <c r="B46" s="1"/>
      <c r="C46" s="7"/>
      <c r="D46" s="57"/>
      <c r="E46" s="57"/>
      <c r="F46" s="7"/>
      <c r="G46" s="7"/>
    </row>
    <row r="47" spans="2:8" x14ac:dyDescent="0.25">
      <c r="C47" s="1"/>
      <c r="D47" s="7"/>
      <c r="E47" s="57"/>
      <c r="F47" s="57"/>
      <c r="G47" s="57"/>
      <c r="H47" s="7"/>
    </row>
    <row r="48" spans="2:8" x14ac:dyDescent="0.25">
      <c r="C48" s="1"/>
      <c r="D48" s="7"/>
      <c r="E48" s="57"/>
      <c r="F48" s="57"/>
      <c r="G48" s="57"/>
      <c r="H48" s="7"/>
    </row>
    <row r="50" spans="1:12" x14ac:dyDescent="0.25">
      <c r="B50" s="58" t="s">
        <v>103</v>
      </c>
      <c r="C50" s="43"/>
      <c r="D50" s="43"/>
      <c r="E50" s="43"/>
      <c r="F50" s="44"/>
      <c r="I50" t="s">
        <v>137</v>
      </c>
    </row>
    <row r="51" spans="1:12" x14ac:dyDescent="0.25">
      <c r="B51" s="60" t="s">
        <v>104</v>
      </c>
      <c r="C51" s="46">
        <v>1</v>
      </c>
      <c r="D51" s="47">
        <v>3</v>
      </c>
      <c r="E51" s="47">
        <v>3</v>
      </c>
      <c r="F51" s="47">
        <v>2</v>
      </c>
      <c r="I51" s="7" t="s">
        <v>138</v>
      </c>
      <c r="J51" s="7" t="s">
        <v>134</v>
      </c>
      <c r="K51" s="7"/>
    </row>
    <row r="52" spans="1:12" x14ac:dyDescent="0.25">
      <c r="B52" s="61" t="s">
        <v>105</v>
      </c>
      <c r="C52" s="49" t="s">
        <v>99</v>
      </c>
      <c r="D52" s="48" t="s">
        <v>100</v>
      </c>
      <c r="E52" s="48" t="s">
        <v>101</v>
      </c>
      <c r="F52" s="48" t="s">
        <v>102</v>
      </c>
      <c r="I52" s="7" t="s">
        <v>134</v>
      </c>
      <c r="J52" s="7" t="s">
        <v>139</v>
      </c>
      <c r="K52" s="7"/>
    </row>
    <row r="53" spans="1:12" ht="18" x14ac:dyDescent="0.35">
      <c r="B53" s="61" t="s">
        <v>106</v>
      </c>
      <c r="C53" s="49" t="s">
        <v>132</v>
      </c>
      <c r="D53" s="48" t="s">
        <v>96</v>
      </c>
      <c r="E53" s="48" t="s">
        <v>97</v>
      </c>
      <c r="F53" s="48" t="s">
        <v>98</v>
      </c>
      <c r="I53" s="7" t="s">
        <v>140</v>
      </c>
      <c r="J53" s="7" t="s">
        <v>141</v>
      </c>
      <c r="K53" s="113" t="s">
        <v>142</v>
      </c>
    </row>
    <row r="54" spans="1:12" x14ac:dyDescent="0.25">
      <c r="B54" s="62" t="s">
        <v>107</v>
      </c>
      <c r="C54" s="63">
        <v>2</v>
      </c>
      <c r="D54" s="64">
        <v>2.5</v>
      </c>
      <c r="E54" s="64">
        <v>3</v>
      </c>
      <c r="F54" s="64">
        <v>5</v>
      </c>
      <c r="I54" s="114">
        <v>7</v>
      </c>
      <c r="J54" s="115">
        <v>25</v>
      </c>
      <c r="K54" s="114">
        <v>1</v>
      </c>
    </row>
    <row r="55" spans="1:12" x14ac:dyDescent="0.25">
      <c r="C55" s="65"/>
      <c r="D55" s="65"/>
      <c r="E55" s="36"/>
      <c r="F55" s="36"/>
      <c r="G55" s="36"/>
      <c r="H55" s="36"/>
      <c r="K55" s="7"/>
      <c r="L55" s="7"/>
    </row>
    <row r="56" spans="1:12" ht="18.75" x14ac:dyDescent="0.35">
      <c r="B56" s="100"/>
      <c r="C56" s="116"/>
      <c r="D56" s="117"/>
      <c r="E56" s="116"/>
      <c r="F56" s="116"/>
      <c r="G56" s="116"/>
      <c r="H56" s="116"/>
      <c r="I56" s="46" t="s">
        <v>143</v>
      </c>
      <c r="J56" s="116"/>
      <c r="K56" s="116"/>
    </row>
    <row r="57" spans="1:12" ht="18.75" x14ac:dyDescent="0.35">
      <c r="A57" s="66" t="s">
        <v>108</v>
      </c>
      <c r="B57" s="118"/>
      <c r="C57" s="119"/>
      <c r="D57" s="120"/>
      <c r="E57" s="48"/>
      <c r="F57" s="48"/>
      <c r="G57" s="48"/>
      <c r="H57" s="48"/>
      <c r="I57" s="121" t="s">
        <v>144</v>
      </c>
      <c r="J57" s="119"/>
      <c r="K57" s="119" t="s">
        <v>145</v>
      </c>
    </row>
    <row r="58" spans="1:12" ht="18.75" x14ac:dyDescent="0.35">
      <c r="A58" s="71" t="s">
        <v>111</v>
      </c>
      <c r="B58" s="83" t="s">
        <v>112</v>
      </c>
      <c r="C58" s="110" t="s">
        <v>93</v>
      </c>
      <c r="D58" s="122" t="s">
        <v>130</v>
      </c>
      <c r="E58" s="110" t="s">
        <v>95</v>
      </c>
      <c r="F58" s="110" t="s">
        <v>96</v>
      </c>
      <c r="G58" s="110" t="s">
        <v>97</v>
      </c>
      <c r="H58" s="110" t="s">
        <v>98</v>
      </c>
      <c r="I58" s="83">
        <f>I54</f>
        <v>7</v>
      </c>
      <c r="J58" s="110" t="s">
        <v>146</v>
      </c>
      <c r="K58" s="110" t="s">
        <v>139</v>
      </c>
    </row>
    <row r="59" spans="1:12" x14ac:dyDescent="0.25">
      <c r="A59" s="74">
        <f>$C$81</f>
        <v>12.904761904761905</v>
      </c>
      <c r="B59" s="72">
        <v>2020</v>
      </c>
      <c r="C59" s="123">
        <v>14</v>
      </c>
      <c r="D59" s="124">
        <f>I58+C59</f>
        <v>21</v>
      </c>
      <c r="E59" s="52"/>
      <c r="F59" s="105"/>
      <c r="G59" s="105"/>
      <c r="H59" s="105"/>
      <c r="I59" s="123"/>
      <c r="J59" s="105"/>
      <c r="K59" s="123">
        <f>$J$54</f>
        <v>25</v>
      </c>
    </row>
    <row r="60" spans="1:12" x14ac:dyDescent="0.25">
      <c r="A60" s="74">
        <f t="shared" ref="A60:A79" ca="1" si="1">MAX(0,INT(_xlfn.NORM.INV(RAND(),$C$81,$C$82)))</f>
        <v>20</v>
      </c>
      <c r="B60" s="72">
        <f>B59+1</f>
        <v>2021</v>
      </c>
      <c r="C60" s="123">
        <v>11</v>
      </c>
      <c r="D60" s="124">
        <f t="shared" ref="D60:D79" si="2">I59+C60</f>
        <v>11</v>
      </c>
      <c r="E60" s="52"/>
      <c r="F60" s="105"/>
      <c r="G60" s="105"/>
      <c r="H60" s="105"/>
      <c r="I60" s="123"/>
      <c r="J60" s="105"/>
      <c r="K60" s="123">
        <f t="shared" ref="K60:K79" si="3">$J$54</f>
        <v>25</v>
      </c>
    </row>
    <row r="61" spans="1:12" x14ac:dyDescent="0.25">
      <c r="A61" s="74">
        <f t="shared" ca="1" si="1"/>
        <v>15</v>
      </c>
      <c r="B61" s="72">
        <f t="shared" ref="B61:B79" si="4">B60+1</f>
        <v>2022</v>
      </c>
      <c r="C61" s="123">
        <v>9</v>
      </c>
      <c r="D61" s="124">
        <f t="shared" si="2"/>
        <v>9</v>
      </c>
      <c r="E61" s="52"/>
      <c r="F61" s="105"/>
      <c r="G61" s="105"/>
      <c r="H61" s="105"/>
      <c r="I61" s="123"/>
      <c r="J61" s="105"/>
      <c r="K61" s="123">
        <f t="shared" si="3"/>
        <v>25</v>
      </c>
    </row>
    <row r="62" spans="1:12" x14ac:dyDescent="0.25">
      <c r="A62" s="74">
        <f t="shared" ca="1" si="1"/>
        <v>19</v>
      </c>
      <c r="B62" s="72">
        <f t="shared" si="4"/>
        <v>2023</v>
      </c>
      <c r="C62" s="123">
        <v>0</v>
      </c>
      <c r="D62" s="124">
        <f t="shared" si="2"/>
        <v>0</v>
      </c>
      <c r="E62" s="52"/>
      <c r="F62" s="105"/>
      <c r="G62" s="105"/>
      <c r="H62" s="105"/>
      <c r="I62" s="123"/>
      <c r="J62" s="105"/>
      <c r="K62" s="123">
        <f t="shared" si="3"/>
        <v>25</v>
      </c>
    </row>
    <row r="63" spans="1:12" x14ac:dyDescent="0.25">
      <c r="A63" s="74">
        <f t="shared" ca="1" si="1"/>
        <v>11</v>
      </c>
      <c r="B63" s="72">
        <f t="shared" si="4"/>
        <v>2024</v>
      </c>
      <c r="C63" s="123">
        <v>9</v>
      </c>
      <c r="D63" s="124">
        <f t="shared" si="2"/>
        <v>9</v>
      </c>
      <c r="E63" s="52"/>
      <c r="F63" s="105"/>
      <c r="G63" s="105"/>
      <c r="H63" s="105"/>
      <c r="I63" s="123"/>
      <c r="J63" s="105"/>
      <c r="K63" s="123">
        <f t="shared" si="3"/>
        <v>25</v>
      </c>
    </row>
    <row r="64" spans="1:12" x14ac:dyDescent="0.25">
      <c r="A64" s="74">
        <f t="shared" ca="1" si="1"/>
        <v>12</v>
      </c>
      <c r="B64" s="72">
        <f t="shared" si="4"/>
        <v>2025</v>
      </c>
      <c r="C64" s="123">
        <v>19</v>
      </c>
      <c r="D64" s="124">
        <f t="shared" si="2"/>
        <v>19</v>
      </c>
      <c r="E64" s="52"/>
      <c r="F64" s="105"/>
      <c r="G64" s="105"/>
      <c r="H64" s="105"/>
      <c r="I64" s="123"/>
      <c r="J64" s="105"/>
      <c r="K64" s="123">
        <f t="shared" si="3"/>
        <v>25</v>
      </c>
    </row>
    <row r="65" spans="1:11" x14ac:dyDescent="0.25">
      <c r="A65" s="74">
        <f t="shared" ca="1" si="1"/>
        <v>6</v>
      </c>
      <c r="B65" s="72">
        <f t="shared" si="4"/>
        <v>2026</v>
      </c>
      <c r="C65" s="123">
        <v>13</v>
      </c>
      <c r="D65" s="124">
        <f t="shared" si="2"/>
        <v>13</v>
      </c>
      <c r="E65" s="52"/>
      <c r="F65" s="105"/>
      <c r="G65" s="105"/>
      <c r="H65" s="105"/>
      <c r="I65" s="123"/>
      <c r="J65" s="105"/>
      <c r="K65" s="123">
        <f t="shared" si="3"/>
        <v>25</v>
      </c>
    </row>
    <row r="66" spans="1:11" x14ac:dyDescent="0.25">
      <c r="A66" s="74">
        <f t="shared" ca="1" si="1"/>
        <v>16</v>
      </c>
      <c r="B66" s="72">
        <f t="shared" si="4"/>
        <v>2027</v>
      </c>
      <c r="C66" s="123">
        <v>16</v>
      </c>
      <c r="D66" s="124">
        <f t="shared" si="2"/>
        <v>16</v>
      </c>
      <c r="E66" s="52"/>
      <c r="F66" s="105"/>
      <c r="G66" s="105"/>
      <c r="H66" s="105"/>
      <c r="I66" s="123"/>
      <c r="J66" s="105"/>
      <c r="K66" s="123">
        <f t="shared" si="3"/>
        <v>25</v>
      </c>
    </row>
    <row r="67" spans="1:11" x14ac:dyDescent="0.25">
      <c r="A67" s="74">
        <f t="shared" ca="1" si="1"/>
        <v>0</v>
      </c>
      <c r="B67" s="72">
        <f t="shared" si="4"/>
        <v>2028</v>
      </c>
      <c r="C67" s="123">
        <v>20</v>
      </c>
      <c r="D67" s="124">
        <f t="shared" si="2"/>
        <v>20</v>
      </c>
      <c r="E67" s="52"/>
      <c r="F67" s="105"/>
      <c r="G67" s="105"/>
      <c r="H67" s="105"/>
      <c r="I67" s="123"/>
      <c r="J67" s="105"/>
      <c r="K67" s="123">
        <f t="shared" si="3"/>
        <v>25</v>
      </c>
    </row>
    <row r="68" spans="1:11" x14ac:dyDescent="0.25">
      <c r="A68" s="74">
        <f t="shared" ca="1" si="1"/>
        <v>9</v>
      </c>
      <c r="B68" s="72">
        <f t="shared" si="4"/>
        <v>2029</v>
      </c>
      <c r="C68" s="123">
        <v>9</v>
      </c>
      <c r="D68" s="124">
        <f t="shared" si="2"/>
        <v>9</v>
      </c>
      <c r="E68" s="52"/>
      <c r="F68" s="105"/>
      <c r="G68" s="105"/>
      <c r="H68" s="105"/>
      <c r="I68" s="123"/>
      <c r="J68" s="105"/>
      <c r="K68" s="123">
        <f t="shared" si="3"/>
        <v>25</v>
      </c>
    </row>
    <row r="69" spans="1:11" x14ac:dyDescent="0.25">
      <c r="A69" s="74">
        <f t="shared" ca="1" si="1"/>
        <v>18</v>
      </c>
      <c r="B69" s="72">
        <f t="shared" si="4"/>
        <v>2030</v>
      </c>
      <c r="C69" s="123">
        <v>15</v>
      </c>
      <c r="D69" s="124">
        <f t="shared" si="2"/>
        <v>15</v>
      </c>
      <c r="E69" s="52"/>
      <c r="F69" s="105"/>
      <c r="G69" s="105"/>
      <c r="H69" s="105"/>
      <c r="I69" s="123"/>
      <c r="J69" s="105"/>
      <c r="K69" s="123">
        <f t="shared" si="3"/>
        <v>25</v>
      </c>
    </row>
    <row r="70" spans="1:11" x14ac:dyDescent="0.25">
      <c r="A70" s="74">
        <f t="shared" ca="1" si="1"/>
        <v>8</v>
      </c>
      <c r="B70" s="72">
        <f t="shared" si="4"/>
        <v>2031</v>
      </c>
      <c r="C70" s="123">
        <v>7</v>
      </c>
      <c r="D70" s="124">
        <f t="shared" si="2"/>
        <v>7</v>
      </c>
      <c r="E70" s="52"/>
      <c r="F70" s="105"/>
      <c r="G70" s="105"/>
      <c r="H70" s="105"/>
      <c r="I70" s="123"/>
      <c r="J70" s="105"/>
      <c r="K70" s="123">
        <f t="shared" si="3"/>
        <v>25</v>
      </c>
    </row>
    <row r="71" spans="1:11" x14ac:dyDescent="0.25">
      <c r="A71" s="74">
        <f t="shared" ca="1" si="1"/>
        <v>8</v>
      </c>
      <c r="B71" s="72">
        <f t="shared" si="4"/>
        <v>2032</v>
      </c>
      <c r="C71" s="123">
        <v>16</v>
      </c>
      <c r="D71" s="124">
        <f t="shared" si="2"/>
        <v>16</v>
      </c>
      <c r="E71" s="52"/>
      <c r="F71" s="105"/>
      <c r="G71" s="105"/>
      <c r="H71" s="105"/>
      <c r="I71" s="123"/>
      <c r="J71" s="105"/>
      <c r="K71" s="123">
        <f t="shared" si="3"/>
        <v>25</v>
      </c>
    </row>
    <row r="72" spans="1:11" x14ac:dyDescent="0.25">
      <c r="A72" s="74">
        <f t="shared" ca="1" si="1"/>
        <v>6</v>
      </c>
      <c r="B72" s="72">
        <f t="shared" si="4"/>
        <v>2033</v>
      </c>
      <c r="C72" s="123">
        <v>12</v>
      </c>
      <c r="D72" s="124">
        <f t="shared" si="2"/>
        <v>12</v>
      </c>
      <c r="E72" s="52"/>
      <c r="F72" s="105"/>
      <c r="G72" s="105"/>
      <c r="H72" s="105"/>
      <c r="I72" s="123"/>
      <c r="J72" s="105"/>
      <c r="K72" s="123">
        <f t="shared" si="3"/>
        <v>25</v>
      </c>
    </row>
    <row r="73" spans="1:11" x14ac:dyDescent="0.25">
      <c r="A73" s="74">
        <f t="shared" ca="1" si="1"/>
        <v>14</v>
      </c>
      <c r="B73" s="72">
        <f t="shared" si="4"/>
        <v>2034</v>
      </c>
      <c r="C73" s="123">
        <v>26</v>
      </c>
      <c r="D73" s="124">
        <f t="shared" si="2"/>
        <v>26</v>
      </c>
      <c r="E73" s="52"/>
      <c r="F73" s="105"/>
      <c r="G73" s="105"/>
      <c r="H73" s="105"/>
      <c r="I73" s="123"/>
      <c r="J73" s="105"/>
      <c r="K73" s="123">
        <f t="shared" si="3"/>
        <v>25</v>
      </c>
    </row>
    <row r="74" spans="1:11" x14ac:dyDescent="0.25">
      <c r="A74" s="74">
        <f t="shared" ca="1" si="1"/>
        <v>16</v>
      </c>
      <c r="B74" s="72">
        <f t="shared" si="4"/>
        <v>2035</v>
      </c>
      <c r="C74" s="123">
        <v>21</v>
      </c>
      <c r="D74" s="124">
        <f t="shared" si="2"/>
        <v>21</v>
      </c>
      <c r="E74" s="52"/>
      <c r="F74" s="105"/>
      <c r="G74" s="105"/>
      <c r="H74" s="105"/>
      <c r="I74" s="123"/>
      <c r="J74" s="105"/>
      <c r="K74" s="123">
        <f t="shared" si="3"/>
        <v>25</v>
      </c>
    </row>
    <row r="75" spans="1:11" x14ac:dyDescent="0.25">
      <c r="A75" s="74">
        <f t="shared" ca="1" si="1"/>
        <v>17</v>
      </c>
      <c r="B75" s="72">
        <f t="shared" si="4"/>
        <v>2036</v>
      </c>
      <c r="C75" s="123">
        <v>23</v>
      </c>
      <c r="D75" s="124">
        <f t="shared" si="2"/>
        <v>23</v>
      </c>
      <c r="E75" s="52"/>
      <c r="F75" s="105"/>
      <c r="G75" s="105"/>
      <c r="H75" s="105"/>
      <c r="I75" s="123"/>
      <c r="J75" s="105"/>
      <c r="K75" s="123">
        <f t="shared" si="3"/>
        <v>25</v>
      </c>
    </row>
    <row r="76" spans="1:11" x14ac:dyDescent="0.25">
      <c r="A76" s="74">
        <f t="shared" ca="1" si="1"/>
        <v>32</v>
      </c>
      <c r="B76" s="72">
        <f t="shared" si="4"/>
        <v>2037</v>
      </c>
      <c r="C76" s="123">
        <v>7</v>
      </c>
      <c r="D76" s="124">
        <f t="shared" si="2"/>
        <v>7</v>
      </c>
      <c r="E76" s="52"/>
      <c r="F76" s="105"/>
      <c r="G76" s="105"/>
      <c r="H76" s="105"/>
      <c r="I76" s="123"/>
      <c r="J76" s="105"/>
      <c r="K76" s="123">
        <f t="shared" si="3"/>
        <v>25</v>
      </c>
    </row>
    <row r="77" spans="1:11" x14ac:dyDescent="0.25">
      <c r="A77" s="74">
        <f t="shared" ca="1" si="1"/>
        <v>6</v>
      </c>
      <c r="B77" s="72">
        <f t="shared" si="4"/>
        <v>2038</v>
      </c>
      <c r="C77" s="123">
        <v>5</v>
      </c>
      <c r="D77" s="124">
        <f t="shared" si="2"/>
        <v>5</v>
      </c>
      <c r="E77" s="52"/>
      <c r="F77" s="105"/>
      <c r="G77" s="105"/>
      <c r="H77" s="105"/>
      <c r="I77" s="123"/>
      <c r="J77" s="105"/>
      <c r="K77" s="123">
        <f t="shared" si="3"/>
        <v>25</v>
      </c>
    </row>
    <row r="78" spans="1:11" x14ac:dyDescent="0.25">
      <c r="A78" s="74">
        <f t="shared" ca="1" si="1"/>
        <v>5</v>
      </c>
      <c r="B78" s="72">
        <f t="shared" si="4"/>
        <v>2039</v>
      </c>
      <c r="C78" s="123">
        <v>11</v>
      </c>
      <c r="D78" s="124">
        <f t="shared" si="2"/>
        <v>11</v>
      </c>
      <c r="E78" s="52"/>
      <c r="F78" s="105"/>
      <c r="G78" s="105"/>
      <c r="H78" s="105"/>
      <c r="I78" s="123"/>
      <c r="J78" s="105"/>
      <c r="K78" s="123">
        <f t="shared" si="3"/>
        <v>25</v>
      </c>
    </row>
    <row r="79" spans="1:11" x14ac:dyDescent="0.25">
      <c r="A79" s="74">
        <f t="shared" ca="1" si="1"/>
        <v>9</v>
      </c>
      <c r="B79" s="72">
        <f t="shared" si="4"/>
        <v>2040</v>
      </c>
      <c r="C79" s="123">
        <v>8</v>
      </c>
      <c r="D79" s="124">
        <f t="shared" si="2"/>
        <v>8</v>
      </c>
      <c r="E79" s="125"/>
      <c r="F79" s="126"/>
      <c r="G79" s="126"/>
      <c r="H79" s="126"/>
      <c r="I79" s="123"/>
      <c r="J79" s="126"/>
      <c r="K79" s="123">
        <f t="shared" si="3"/>
        <v>25</v>
      </c>
    </row>
    <row r="80" spans="1:11" x14ac:dyDescent="0.25">
      <c r="A80" s="66"/>
      <c r="B80" s="66"/>
      <c r="C80" s="66"/>
    </row>
    <row r="81" spans="1:15" x14ac:dyDescent="0.25">
      <c r="A81" s="74">
        <f ca="1">AVERAGE(A59:A79)</f>
        <v>12.376417233560092</v>
      </c>
      <c r="B81" s="66" t="s">
        <v>147</v>
      </c>
      <c r="C81" s="74">
        <f>AVERAGE(C59:C79)</f>
        <v>12.904761904761905</v>
      </c>
    </row>
    <row r="82" spans="1:15" x14ac:dyDescent="0.25">
      <c r="A82" s="74">
        <f ca="1">STDEV(A59:A79)</f>
        <v>6.9600398903173195</v>
      </c>
      <c r="B82" s="66" t="s">
        <v>148</v>
      </c>
      <c r="C82" s="74">
        <f>STDEV(C59:C79)</f>
        <v>6.4335430511092557</v>
      </c>
    </row>
    <row r="83" spans="1:15" x14ac:dyDescent="0.25">
      <c r="A83" s="66"/>
      <c r="B83" s="66"/>
      <c r="C83" s="66"/>
    </row>
    <row r="85" spans="1:15" x14ac:dyDescent="0.25">
      <c r="A85" s="67"/>
      <c r="B85" s="67"/>
      <c r="C85" s="67"/>
      <c r="D85" s="88" t="s">
        <v>116</v>
      </c>
      <c r="E85" s="88"/>
      <c r="F85" s="88"/>
      <c r="G85" s="88"/>
      <c r="I85" s="88" t="s">
        <v>117</v>
      </c>
      <c r="J85" s="88"/>
      <c r="K85" s="88"/>
      <c r="L85" s="88"/>
      <c r="O85" s="89"/>
    </row>
    <row r="86" spans="1:15" ht="18.75" x14ac:dyDescent="0.35">
      <c r="A86" s="67"/>
      <c r="C86" s="72" t="s">
        <v>112</v>
      </c>
      <c r="D86" s="46" t="s">
        <v>95</v>
      </c>
      <c r="E86" s="72" t="s">
        <v>96</v>
      </c>
      <c r="F86" s="72" t="s">
        <v>97</v>
      </c>
      <c r="G86" s="72" t="s">
        <v>98</v>
      </c>
      <c r="I86" s="46" t="s">
        <v>95</v>
      </c>
      <c r="J86" s="72" t="s">
        <v>96</v>
      </c>
      <c r="K86" s="72" t="s">
        <v>97</v>
      </c>
      <c r="L86" s="72" t="s">
        <v>98</v>
      </c>
      <c r="O86" s="89"/>
    </row>
    <row r="87" spans="1:15" x14ac:dyDescent="0.25">
      <c r="C87" s="79">
        <v>2020</v>
      </c>
      <c r="D87" s="90"/>
      <c r="E87" s="90"/>
      <c r="F87" s="90"/>
      <c r="G87" s="90"/>
      <c r="I87" s="90"/>
      <c r="J87" s="90"/>
      <c r="K87" s="90"/>
      <c r="L87" s="90"/>
      <c r="O87" s="89"/>
    </row>
    <row r="88" spans="1:15" x14ac:dyDescent="0.25">
      <c r="C88" s="79">
        <f>C87+1</f>
        <v>2021</v>
      </c>
      <c r="D88" s="91"/>
      <c r="E88" s="91"/>
      <c r="F88" s="91"/>
      <c r="G88" s="91"/>
      <c r="I88" s="91"/>
      <c r="J88" s="91"/>
      <c r="K88" s="91"/>
      <c r="L88" s="91"/>
      <c r="O88" s="89"/>
    </row>
    <row r="89" spans="1:15" x14ac:dyDescent="0.25">
      <c r="C89" s="79">
        <f t="shared" ref="C89:C107" si="5">C88+1</f>
        <v>2022</v>
      </c>
      <c r="D89" s="91"/>
      <c r="E89" s="91"/>
      <c r="F89" s="91"/>
      <c r="G89" s="91"/>
      <c r="I89" s="91"/>
      <c r="J89" s="91"/>
      <c r="K89" s="91"/>
      <c r="L89" s="91"/>
      <c r="O89" s="89"/>
    </row>
    <row r="90" spans="1:15" x14ac:dyDescent="0.25">
      <c r="C90" s="79">
        <f t="shared" si="5"/>
        <v>2023</v>
      </c>
      <c r="D90" s="91"/>
      <c r="E90" s="91"/>
      <c r="F90" s="91"/>
      <c r="G90" s="91"/>
      <c r="I90" s="91"/>
      <c r="J90" s="91"/>
      <c r="K90" s="91"/>
      <c r="L90" s="91"/>
      <c r="O90" s="89"/>
    </row>
    <row r="91" spans="1:15" x14ac:dyDescent="0.25">
      <c r="A91" s="67"/>
      <c r="C91" s="79">
        <f t="shared" si="5"/>
        <v>2024</v>
      </c>
      <c r="D91" s="91"/>
      <c r="E91" s="91"/>
      <c r="F91" s="91"/>
      <c r="G91" s="91"/>
      <c r="I91" s="91"/>
      <c r="J91" s="91"/>
      <c r="K91" s="91"/>
      <c r="L91" s="91"/>
      <c r="O91" s="89"/>
    </row>
    <row r="92" spans="1:15" x14ac:dyDescent="0.25">
      <c r="C92" s="79">
        <f t="shared" si="5"/>
        <v>2025</v>
      </c>
      <c r="D92" s="91"/>
      <c r="E92" s="91"/>
      <c r="F92" s="91"/>
      <c r="G92" s="91"/>
      <c r="I92" s="91"/>
      <c r="J92" s="91"/>
      <c r="K92" s="91"/>
      <c r="L92" s="91"/>
      <c r="O92" s="89"/>
    </row>
    <row r="93" spans="1:15" x14ac:dyDescent="0.25">
      <c r="C93" s="79">
        <f t="shared" si="5"/>
        <v>2026</v>
      </c>
      <c r="D93" s="91"/>
      <c r="E93" s="91"/>
      <c r="F93" s="91"/>
      <c r="G93" s="91"/>
      <c r="I93" s="91"/>
      <c r="J93" s="91"/>
      <c r="K93" s="91"/>
      <c r="L93" s="91"/>
      <c r="O93" s="89"/>
    </row>
    <row r="94" spans="1:15" x14ac:dyDescent="0.25">
      <c r="C94" s="79">
        <f t="shared" si="5"/>
        <v>2027</v>
      </c>
      <c r="D94" s="91"/>
      <c r="E94" s="91"/>
      <c r="F94" s="91"/>
      <c r="G94" s="91"/>
      <c r="I94" s="91"/>
      <c r="J94" s="91"/>
      <c r="K94" s="91"/>
      <c r="L94" s="91"/>
      <c r="O94" s="89"/>
    </row>
    <row r="95" spans="1:15" x14ac:dyDescent="0.25">
      <c r="C95" s="79">
        <f t="shared" si="5"/>
        <v>2028</v>
      </c>
      <c r="D95" s="91"/>
      <c r="E95" s="91"/>
      <c r="F95" s="91"/>
      <c r="G95" s="91"/>
      <c r="I95" s="91"/>
      <c r="J95" s="91"/>
      <c r="K95" s="91"/>
      <c r="L95" s="91"/>
      <c r="O95" s="89"/>
    </row>
    <row r="96" spans="1:15" x14ac:dyDescent="0.25">
      <c r="C96" s="79">
        <f t="shared" si="5"/>
        <v>2029</v>
      </c>
      <c r="D96" s="91"/>
      <c r="E96" s="91"/>
      <c r="F96" s="91"/>
      <c r="G96" s="91"/>
      <c r="I96" s="91"/>
      <c r="J96" s="91"/>
      <c r="K96" s="91"/>
      <c r="L96" s="91"/>
      <c r="O96" s="89"/>
    </row>
    <row r="97" spans="2:15" x14ac:dyDescent="0.25">
      <c r="C97" s="79">
        <f t="shared" si="5"/>
        <v>2030</v>
      </c>
      <c r="D97" s="91"/>
      <c r="E97" s="91"/>
      <c r="F97" s="91"/>
      <c r="G97" s="91"/>
      <c r="I97" s="91"/>
      <c r="J97" s="91"/>
      <c r="K97" s="91"/>
      <c r="L97" s="91"/>
      <c r="O97" s="89"/>
    </row>
    <row r="98" spans="2:15" x14ac:dyDescent="0.25">
      <c r="C98" s="79">
        <f t="shared" si="5"/>
        <v>2031</v>
      </c>
      <c r="D98" s="91"/>
      <c r="E98" s="91"/>
      <c r="F98" s="91"/>
      <c r="G98" s="91"/>
      <c r="I98" s="91"/>
      <c r="J98" s="91"/>
      <c r="K98" s="91"/>
      <c r="L98" s="91"/>
      <c r="O98" s="89"/>
    </row>
    <row r="99" spans="2:15" x14ac:dyDescent="0.25">
      <c r="C99" s="79">
        <f t="shared" si="5"/>
        <v>2032</v>
      </c>
      <c r="D99" s="91"/>
      <c r="E99" s="91"/>
      <c r="F99" s="91"/>
      <c r="G99" s="91"/>
      <c r="I99" s="91"/>
      <c r="J99" s="91"/>
      <c r="K99" s="91"/>
      <c r="L99" s="91"/>
      <c r="O99" s="89"/>
    </row>
    <row r="100" spans="2:15" x14ac:dyDescent="0.25">
      <c r="C100" s="79">
        <f t="shared" si="5"/>
        <v>2033</v>
      </c>
      <c r="D100" s="91"/>
      <c r="E100" s="91"/>
      <c r="F100" s="91"/>
      <c r="G100" s="91"/>
      <c r="I100" s="91"/>
      <c r="J100" s="91"/>
      <c r="K100" s="91"/>
      <c r="L100" s="91"/>
      <c r="O100" s="89"/>
    </row>
    <row r="101" spans="2:15" x14ac:dyDescent="0.25">
      <c r="C101" s="79">
        <f t="shared" si="5"/>
        <v>2034</v>
      </c>
      <c r="D101" s="91"/>
      <c r="E101" s="91"/>
      <c r="F101" s="91"/>
      <c r="G101" s="91"/>
      <c r="I101" s="91"/>
      <c r="J101" s="91"/>
      <c r="K101" s="91"/>
      <c r="L101" s="91"/>
      <c r="O101" s="89"/>
    </row>
    <row r="102" spans="2:15" x14ac:dyDescent="0.25">
      <c r="C102" s="79">
        <f t="shared" si="5"/>
        <v>2035</v>
      </c>
      <c r="D102" s="91"/>
      <c r="E102" s="91"/>
      <c r="F102" s="91"/>
      <c r="G102" s="91"/>
      <c r="I102" s="91"/>
      <c r="J102" s="91"/>
      <c r="K102" s="91"/>
      <c r="L102" s="91"/>
      <c r="O102" s="89"/>
    </row>
    <row r="103" spans="2:15" x14ac:dyDescent="0.25">
      <c r="C103" s="79">
        <f t="shared" si="5"/>
        <v>2036</v>
      </c>
      <c r="D103" s="91"/>
      <c r="E103" s="91"/>
      <c r="F103" s="91"/>
      <c r="G103" s="91"/>
      <c r="I103" s="91"/>
      <c r="J103" s="91"/>
      <c r="K103" s="91"/>
      <c r="L103" s="91"/>
      <c r="O103" s="89"/>
    </row>
    <row r="104" spans="2:15" x14ac:dyDescent="0.25">
      <c r="C104" s="79">
        <f t="shared" si="5"/>
        <v>2037</v>
      </c>
      <c r="D104" s="91"/>
      <c r="E104" s="91"/>
      <c r="F104" s="91"/>
      <c r="G104" s="91"/>
      <c r="I104" s="91"/>
      <c r="J104" s="91"/>
      <c r="K104" s="91"/>
      <c r="L104" s="91"/>
      <c r="O104" s="89"/>
    </row>
    <row r="105" spans="2:15" x14ac:dyDescent="0.25">
      <c r="C105" s="79">
        <f t="shared" si="5"/>
        <v>2038</v>
      </c>
      <c r="D105" s="91"/>
      <c r="E105" s="91"/>
      <c r="F105" s="91"/>
      <c r="G105" s="91"/>
      <c r="I105" s="91"/>
      <c r="J105" s="91"/>
      <c r="K105" s="91"/>
      <c r="L105" s="91"/>
      <c r="O105" s="89"/>
    </row>
    <row r="106" spans="2:15" x14ac:dyDescent="0.25">
      <c r="C106" s="79">
        <f t="shared" si="5"/>
        <v>2039</v>
      </c>
      <c r="D106" s="91"/>
      <c r="E106" s="91"/>
      <c r="F106" s="91"/>
      <c r="G106" s="91"/>
      <c r="I106" s="91"/>
      <c r="J106" s="91"/>
      <c r="K106" s="91"/>
      <c r="L106" s="91"/>
      <c r="O106" s="89"/>
    </row>
    <row r="107" spans="2:15" x14ac:dyDescent="0.25">
      <c r="C107" s="92">
        <f t="shared" si="5"/>
        <v>2040</v>
      </c>
      <c r="D107" s="93"/>
      <c r="E107" s="93"/>
      <c r="F107" s="93"/>
      <c r="G107" s="93"/>
      <c r="I107" s="93"/>
      <c r="J107" s="93"/>
      <c r="K107" s="93"/>
      <c r="L107" s="93"/>
      <c r="O107" s="89"/>
    </row>
    <row r="108" spans="2:15" x14ac:dyDescent="0.25">
      <c r="B108" s="94"/>
      <c r="D108" s="67"/>
      <c r="O108" s="89"/>
    </row>
    <row r="109" spans="2:15" x14ac:dyDescent="0.25">
      <c r="C109" s="95" t="s">
        <v>118</v>
      </c>
      <c r="D109" s="96"/>
      <c r="E109" s="96"/>
      <c r="F109" s="96"/>
      <c r="G109" s="96"/>
      <c r="H109" s="4" t="s">
        <v>119</v>
      </c>
      <c r="I109" s="97"/>
      <c r="J109" s="97"/>
      <c r="K109" s="97"/>
      <c r="L109" s="97"/>
      <c r="O109" s="89"/>
    </row>
    <row r="110" spans="2:15" x14ac:dyDescent="0.25">
      <c r="C110" s="95" t="s">
        <v>120</v>
      </c>
      <c r="D110" s="96"/>
      <c r="E110" s="96"/>
      <c r="F110" s="96"/>
      <c r="G110" s="96"/>
      <c r="O110" s="89"/>
    </row>
    <row r="111" spans="2:15" x14ac:dyDescent="0.25">
      <c r="C111" s="95" t="s">
        <v>121</v>
      </c>
      <c r="D111" s="96"/>
      <c r="E111" s="96"/>
      <c r="F111" s="96"/>
      <c r="G111" s="96"/>
      <c r="O111" s="89"/>
    </row>
    <row r="112" spans="2:15" x14ac:dyDescent="0.25">
      <c r="C112" s="95" t="s">
        <v>122</v>
      </c>
      <c r="D112" s="96"/>
      <c r="E112" s="96"/>
      <c r="F112" s="96"/>
      <c r="G112" s="96"/>
      <c r="O112" s="89"/>
    </row>
    <row r="113" spans="2:15" x14ac:dyDescent="0.25">
      <c r="C113" s="95" t="s">
        <v>123</v>
      </c>
      <c r="D113" s="96"/>
      <c r="E113" s="96"/>
      <c r="F113" s="96"/>
      <c r="G113" s="96"/>
      <c r="O113" s="89"/>
    </row>
    <row r="114" spans="2:15" x14ac:dyDescent="0.25">
      <c r="C114" s="95" t="s">
        <v>124</v>
      </c>
      <c r="D114" s="96"/>
      <c r="E114" s="96"/>
      <c r="F114" s="96"/>
      <c r="G114" s="96"/>
      <c r="O114" s="89"/>
    </row>
    <row r="115" spans="2:15" x14ac:dyDescent="0.25">
      <c r="B115" s="94"/>
      <c r="O115" s="89"/>
    </row>
    <row r="116" spans="2:15" x14ac:dyDescent="0.25">
      <c r="C116" s="95" t="s">
        <v>125</v>
      </c>
      <c r="D116" s="98"/>
      <c r="E116" s="98"/>
      <c r="F116" s="98"/>
      <c r="G116" s="98"/>
      <c r="O116" s="89"/>
    </row>
    <row r="117" spans="2:15" x14ac:dyDescent="0.25">
      <c r="C117" s="95" t="s">
        <v>126</v>
      </c>
      <c r="D117" s="99"/>
      <c r="E117" s="99"/>
      <c r="F117" s="99"/>
      <c r="G117" s="99"/>
      <c r="O117" s="89"/>
    </row>
    <row r="118" spans="2:15" x14ac:dyDescent="0.25">
      <c r="C118" s="95" t="s">
        <v>127</v>
      </c>
      <c r="D118" s="99"/>
      <c r="E118" s="99"/>
      <c r="F118" s="99"/>
      <c r="G118" s="99"/>
      <c r="O118" s="89"/>
    </row>
    <row r="119" spans="2:15" x14ac:dyDescent="0.25">
      <c r="C119" s="95" t="s">
        <v>128</v>
      </c>
      <c r="D119" s="99"/>
      <c r="E119" s="99"/>
      <c r="F119" s="99"/>
      <c r="G119" s="99"/>
      <c r="O119" s="89"/>
    </row>
    <row r="120" spans="2:15" x14ac:dyDescent="0.25">
      <c r="C120" s="95" t="s">
        <v>129</v>
      </c>
      <c r="D120" s="99"/>
      <c r="E120" s="99"/>
      <c r="F120" s="99"/>
      <c r="G120" s="99"/>
      <c r="O120" s="89"/>
    </row>
    <row r="121" spans="2:15" x14ac:dyDescent="0.25">
      <c r="O121" s="89"/>
    </row>
  </sheetData>
  <mergeCells count="5">
    <mergeCell ref="B2:B5"/>
    <mergeCell ref="C2:F2"/>
    <mergeCell ref="B50:F50"/>
    <mergeCell ref="D85:G85"/>
    <mergeCell ref="I85:L85"/>
  </mergeCells>
  <conditionalFormatting sqref="D87:G107">
    <cfRule type="cellIs" dxfId="2" priority="3" operator="greaterThan">
      <formula>0</formula>
    </cfRule>
  </conditionalFormatting>
  <conditionalFormatting sqref="I87:I107 J88:L107">
    <cfRule type="cellIs" dxfId="1" priority="2" operator="greaterThan">
      <formula>0</formula>
    </cfRule>
  </conditionalFormatting>
  <conditionalFormatting sqref="J87:L87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/>
  </sheetPr>
  <dimension ref="B1:AB25"/>
  <sheetViews>
    <sheetView zoomScale="85" zoomScaleNormal="85" workbookViewId="0"/>
  </sheetViews>
  <sheetFormatPr defaultRowHeight="15" x14ac:dyDescent="0.25"/>
  <cols>
    <col min="1" max="1" width="2.140625" customWidth="1"/>
    <col min="2" max="9" width="6.85546875" customWidth="1"/>
    <col min="10" max="13" width="8.5703125" customWidth="1"/>
    <col min="14" max="14" width="11.42578125" customWidth="1"/>
    <col min="17" max="17" width="14.28515625" customWidth="1"/>
  </cols>
  <sheetData>
    <row r="1" spans="2:28" x14ac:dyDescent="0.25">
      <c r="J1" s="4" t="s">
        <v>12</v>
      </c>
      <c r="K1" s="5">
        <f>(K17-K5)/(J17-J5)</f>
        <v>-1.5</v>
      </c>
      <c r="L1" s="2"/>
      <c r="M1" s="2"/>
      <c r="N1" s="1"/>
      <c r="O1" s="8" t="s">
        <v>24</v>
      </c>
    </row>
    <row r="2" spans="2:28" x14ac:dyDescent="0.25">
      <c r="B2" s="37" t="s">
        <v>3</v>
      </c>
      <c r="C2" s="37"/>
      <c r="D2" s="39" t="s">
        <v>4</v>
      </c>
      <c r="E2" s="39"/>
      <c r="F2" s="37" t="s">
        <v>6</v>
      </c>
      <c r="G2" s="37"/>
      <c r="H2" s="39" t="s">
        <v>7</v>
      </c>
      <c r="I2" s="39"/>
      <c r="J2" s="37" t="s">
        <v>22</v>
      </c>
      <c r="K2" s="37"/>
      <c r="L2" s="38" t="s">
        <v>11</v>
      </c>
      <c r="M2" s="38"/>
      <c r="N2" s="1"/>
      <c r="O2" s="13" t="s">
        <v>39</v>
      </c>
      <c r="P2" s="15" t="s">
        <v>29</v>
      </c>
    </row>
    <row r="3" spans="2:28" ht="18" x14ac:dyDescent="0.35">
      <c r="B3" s="37" t="s">
        <v>15</v>
      </c>
      <c r="C3" s="37"/>
      <c r="D3" s="39" t="s">
        <v>14</v>
      </c>
      <c r="E3" s="39"/>
      <c r="F3" s="37" t="s">
        <v>16</v>
      </c>
      <c r="G3" s="37"/>
      <c r="H3" s="39" t="s">
        <v>17</v>
      </c>
      <c r="I3" s="39"/>
      <c r="J3" s="37" t="s">
        <v>20</v>
      </c>
      <c r="K3" s="37"/>
      <c r="L3" s="39" t="str">
        <f>Q4</f>
        <v>300*XA+500*XB</v>
      </c>
      <c r="M3" s="39"/>
      <c r="N3" s="1"/>
      <c r="O3" s="16" t="s">
        <v>29</v>
      </c>
      <c r="P3" s="14" t="s">
        <v>27</v>
      </c>
      <c r="Q3" s="8" t="s">
        <v>46</v>
      </c>
      <c r="S3" t="s">
        <v>25</v>
      </c>
      <c r="V3" t="s">
        <v>30</v>
      </c>
      <c r="Y3" t="s">
        <v>89</v>
      </c>
    </row>
    <row r="4" spans="2:28" ht="18" x14ac:dyDescent="0.35">
      <c r="B4" s="20" t="s">
        <v>18</v>
      </c>
      <c r="C4" s="20" t="s">
        <v>19</v>
      </c>
      <c r="D4" s="17" t="s">
        <v>18</v>
      </c>
      <c r="E4" s="17" t="s">
        <v>19</v>
      </c>
      <c r="F4" s="20" t="s">
        <v>18</v>
      </c>
      <c r="G4" s="20" t="s">
        <v>19</v>
      </c>
      <c r="H4" s="17" t="s">
        <v>18</v>
      </c>
      <c r="I4" s="17" t="s">
        <v>19</v>
      </c>
      <c r="J4" s="20" t="s">
        <v>18</v>
      </c>
      <c r="K4" s="20" t="s">
        <v>19</v>
      </c>
      <c r="L4" s="17" t="s">
        <v>18</v>
      </c>
      <c r="M4" s="17" t="s">
        <v>19</v>
      </c>
      <c r="N4" s="1"/>
      <c r="O4" s="4" t="s">
        <v>29</v>
      </c>
      <c r="P4" s="7" t="s">
        <v>27</v>
      </c>
      <c r="Q4" t="str">
        <f>CONCATENATE(W4,"*XA+",W5,"*XB")</f>
        <v>300*XA+500*XB</v>
      </c>
      <c r="S4" s="7" t="s">
        <v>40</v>
      </c>
      <c r="T4" s="28"/>
      <c r="U4" t="s">
        <v>23</v>
      </c>
      <c r="V4" s="7" t="s">
        <v>44</v>
      </c>
      <c r="W4" s="6">
        <v>300</v>
      </c>
      <c r="X4" t="s">
        <v>21</v>
      </c>
      <c r="Y4" s="7" t="s">
        <v>90</v>
      </c>
      <c r="Z4" s="35">
        <v>3</v>
      </c>
      <c r="AA4" t="s">
        <v>92</v>
      </c>
    </row>
    <row r="5" spans="2:28" ht="18" x14ac:dyDescent="0.35">
      <c r="B5" s="21">
        <f>$Q$9</f>
        <v>400</v>
      </c>
      <c r="C5" s="21">
        <v>0</v>
      </c>
      <c r="D5" s="18">
        <f>$Q$12</f>
        <v>0</v>
      </c>
      <c r="E5" s="18">
        <v>0</v>
      </c>
      <c r="F5" s="21">
        <v>0</v>
      </c>
      <c r="G5" s="21">
        <f>$Q$15</f>
        <v>600</v>
      </c>
      <c r="H5" s="18">
        <v>0</v>
      </c>
      <c r="I5" s="18">
        <f>$Q$18</f>
        <v>0</v>
      </c>
      <c r="J5" s="21">
        <v>0</v>
      </c>
      <c r="K5" s="21">
        <f>Q21/Z5</f>
        <v>900</v>
      </c>
      <c r="L5" s="18">
        <v>0</v>
      </c>
      <c r="M5" s="18">
        <f>($Q$5-$W$4*L5)/$W$5</f>
        <v>0</v>
      </c>
      <c r="O5" s="16" t="s">
        <v>29</v>
      </c>
      <c r="P5" s="14" t="s">
        <v>27</v>
      </c>
      <c r="Q5" s="29"/>
      <c r="S5" s="7" t="s">
        <v>41</v>
      </c>
      <c r="T5" s="28"/>
      <c r="U5" t="s">
        <v>23</v>
      </c>
      <c r="V5" s="7" t="s">
        <v>45</v>
      </c>
      <c r="W5" s="6">
        <v>500</v>
      </c>
      <c r="X5" t="s">
        <v>21</v>
      </c>
      <c r="Y5" s="7" t="s">
        <v>91</v>
      </c>
      <c r="Z5" s="35">
        <v>2</v>
      </c>
      <c r="AA5" t="s">
        <v>92</v>
      </c>
    </row>
    <row r="6" spans="2:28" x14ac:dyDescent="0.25">
      <c r="B6" s="21">
        <f t="shared" ref="B6:B25" si="0">$Q$9</f>
        <v>400</v>
      </c>
      <c r="C6" s="21">
        <v>50</v>
      </c>
      <c r="D6" s="18">
        <f t="shared" ref="D6:D25" si="1">$Q$12</f>
        <v>0</v>
      </c>
      <c r="E6" s="18">
        <v>50</v>
      </c>
      <c r="F6" s="21">
        <v>50</v>
      </c>
      <c r="G6" s="21">
        <f t="shared" ref="G6:G25" si="2">$Q$15</f>
        <v>600</v>
      </c>
      <c r="H6" s="18">
        <v>50</v>
      </c>
      <c r="I6" s="18">
        <f t="shared" ref="I6:I25" si="3">$Q$18</f>
        <v>0</v>
      </c>
      <c r="J6" s="21">
        <v>50</v>
      </c>
      <c r="K6" s="21">
        <f>$K$17-($J$17-J6)*$K$1</f>
        <v>825</v>
      </c>
      <c r="L6" s="18">
        <v>50</v>
      </c>
      <c r="M6" s="18">
        <f t="shared" ref="M6:M25" si="4">($Q$5-$W$4*L6)/$W$5</f>
        <v>-30</v>
      </c>
      <c r="S6" s="4"/>
      <c r="V6" s="4"/>
    </row>
    <row r="7" spans="2:28" x14ac:dyDescent="0.25">
      <c r="B7" s="21">
        <f t="shared" si="0"/>
        <v>400</v>
      </c>
      <c r="C7" s="21">
        <v>100</v>
      </c>
      <c r="D7" s="18">
        <f t="shared" si="1"/>
        <v>0</v>
      </c>
      <c r="E7" s="18">
        <v>100</v>
      </c>
      <c r="F7" s="21">
        <v>100</v>
      </c>
      <c r="G7" s="21">
        <f t="shared" si="2"/>
        <v>600</v>
      </c>
      <c r="H7" s="18">
        <v>100</v>
      </c>
      <c r="I7" s="18">
        <f t="shared" si="3"/>
        <v>0</v>
      </c>
      <c r="J7" s="21">
        <v>100</v>
      </c>
      <c r="K7" s="21">
        <f t="shared" ref="K7:K25" si="5">$K$17-($J$17-J7)*$K$1</f>
        <v>750</v>
      </c>
      <c r="L7" s="18">
        <v>100</v>
      </c>
      <c r="M7" s="18">
        <f t="shared" si="4"/>
        <v>-60</v>
      </c>
      <c r="O7" s="8" t="s">
        <v>10</v>
      </c>
    </row>
    <row r="8" spans="2:28" x14ac:dyDescent="0.25">
      <c r="B8" s="21">
        <f t="shared" si="0"/>
        <v>400</v>
      </c>
      <c r="C8" s="21">
        <v>150</v>
      </c>
      <c r="D8" s="18">
        <f t="shared" si="1"/>
        <v>0</v>
      </c>
      <c r="E8" s="18">
        <v>150</v>
      </c>
      <c r="F8" s="21">
        <v>150</v>
      </c>
      <c r="G8" s="21">
        <f t="shared" si="2"/>
        <v>600</v>
      </c>
      <c r="H8" s="18">
        <v>150</v>
      </c>
      <c r="I8" s="18">
        <f t="shared" si="3"/>
        <v>0</v>
      </c>
      <c r="J8" s="21">
        <v>150</v>
      </c>
      <c r="K8" s="21">
        <f t="shared" si="5"/>
        <v>675</v>
      </c>
      <c r="L8" s="18">
        <v>150</v>
      </c>
      <c r="M8" s="18">
        <f t="shared" si="4"/>
        <v>-90</v>
      </c>
      <c r="O8" t="s">
        <v>3</v>
      </c>
    </row>
    <row r="9" spans="2:28" ht="18" x14ac:dyDescent="0.35">
      <c r="B9" s="21">
        <f t="shared" si="0"/>
        <v>400</v>
      </c>
      <c r="C9" s="21">
        <v>200</v>
      </c>
      <c r="D9" s="18">
        <f t="shared" si="1"/>
        <v>0</v>
      </c>
      <c r="E9" s="18">
        <v>200</v>
      </c>
      <c r="F9" s="21">
        <v>200</v>
      </c>
      <c r="G9" s="21">
        <f t="shared" si="2"/>
        <v>600</v>
      </c>
      <c r="H9" s="18">
        <v>200</v>
      </c>
      <c r="I9" s="18">
        <f t="shared" si="3"/>
        <v>0</v>
      </c>
      <c r="J9" s="21">
        <v>200</v>
      </c>
      <c r="K9" s="21">
        <f t="shared" si="5"/>
        <v>600</v>
      </c>
      <c r="L9" s="18">
        <v>200</v>
      </c>
      <c r="M9" s="18">
        <f t="shared" si="4"/>
        <v>-120</v>
      </c>
      <c r="O9" s="7" t="s">
        <v>42</v>
      </c>
      <c r="P9" s="9" t="s">
        <v>28</v>
      </c>
      <c r="Q9" s="11">
        <v>400</v>
      </c>
      <c r="Z9" s="7" t="s">
        <v>42</v>
      </c>
      <c r="AA9" s="9" t="s">
        <v>28</v>
      </c>
      <c r="AB9" s="11">
        <f>Q10</f>
        <v>0</v>
      </c>
    </row>
    <row r="10" spans="2:28" ht="18" x14ac:dyDescent="0.35">
      <c r="B10" s="21">
        <f t="shared" si="0"/>
        <v>400</v>
      </c>
      <c r="C10" s="21">
        <v>250</v>
      </c>
      <c r="D10" s="18">
        <f t="shared" si="1"/>
        <v>0</v>
      </c>
      <c r="E10" s="18">
        <v>250</v>
      </c>
      <c r="F10" s="21">
        <v>250</v>
      </c>
      <c r="G10" s="21">
        <f t="shared" si="2"/>
        <v>600</v>
      </c>
      <c r="H10" s="18">
        <v>250</v>
      </c>
      <c r="I10" s="18">
        <f t="shared" si="3"/>
        <v>0</v>
      </c>
      <c r="J10" s="21">
        <v>250</v>
      </c>
      <c r="K10" s="21">
        <f t="shared" si="5"/>
        <v>525</v>
      </c>
      <c r="L10" s="18">
        <v>250</v>
      </c>
      <c r="M10" s="18">
        <f t="shared" si="4"/>
        <v>-150</v>
      </c>
      <c r="O10" s="30"/>
      <c r="P10" s="9" t="s">
        <v>28</v>
      </c>
      <c r="Q10" s="30"/>
      <c r="R10" s="7"/>
      <c r="Z10" s="7" t="s">
        <v>42</v>
      </c>
      <c r="AA10" s="9" t="s">
        <v>26</v>
      </c>
      <c r="AB10" s="3">
        <f>Q13</f>
        <v>0</v>
      </c>
    </row>
    <row r="11" spans="2:28" ht="18" x14ac:dyDescent="0.35">
      <c r="B11" s="21">
        <f t="shared" si="0"/>
        <v>400</v>
      </c>
      <c r="C11" s="21">
        <v>300</v>
      </c>
      <c r="D11" s="18">
        <f t="shared" si="1"/>
        <v>0</v>
      </c>
      <c r="E11" s="18">
        <v>300</v>
      </c>
      <c r="F11" s="21">
        <v>300</v>
      </c>
      <c r="G11" s="21">
        <f t="shared" si="2"/>
        <v>600</v>
      </c>
      <c r="H11" s="18">
        <v>300</v>
      </c>
      <c r="I11" s="18">
        <f t="shared" si="3"/>
        <v>0</v>
      </c>
      <c r="J11" s="21">
        <v>300</v>
      </c>
      <c r="K11" s="21">
        <f t="shared" si="5"/>
        <v>450</v>
      </c>
      <c r="L11" s="18">
        <v>300</v>
      </c>
      <c r="M11" s="18">
        <f t="shared" si="4"/>
        <v>-180</v>
      </c>
      <c r="O11" t="s">
        <v>4</v>
      </c>
      <c r="P11" s="9"/>
      <c r="Q11" s="11"/>
      <c r="R11" s="7"/>
      <c r="S11" s="7"/>
      <c r="Z11" s="7" t="s">
        <v>43</v>
      </c>
      <c r="AA11" s="9" t="s">
        <v>28</v>
      </c>
      <c r="AB11" s="11">
        <f>Q16</f>
        <v>0</v>
      </c>
    </row>
    <row r="12" spans="2:28" ht="18" x14ac:dyDescent="0.35">
      <c r="B12" s="21">
        <f t="shared" si="0"/>
        <v>400</v>
      </c>
      <c r="C12" s="21">
        <v>350</v>
      </c>
      <c r="D12" s="18">
        <f t="shared" si="1"/>
        <v>0</v>
      </c>
      <c r="E12" s="18">
        <v>350</v>
      </c>
      <c r="F12" s="21">
        <v>350</v>
      </c>
      <c r="G12" s="21">
        <f t="shared" si="2"/>
        <v>600</v>
      </c>
      <c r="H12" s="18">
        <v>350</v>
      </c>
      <c r="I12" s="18">
        <f t="shared" si="3"/>
        <v>0</v>
      </c>
      <c r="J12" s="21">
        <v>350</v>
      </c>
      <c r="K12" s="21">
        <f t="shared" si="5"/>
        <v>375</v>
      </c>
      <c r="L12" s="18">
        <v>350</v>
      </c>
      <c r="M12" s="18">
        <f t="shared" si="4"/>
        <v>-210</v>
      </c>
      <c r="O12" s="7" t="s">
        <v>42</v>
      </c>
      <c r="P12" s="9" t="s">
        <v>26</v>
      </c>
      <c r="Q12" s="3">
        <v>0</v>
      </c>
      <c r="Z12" s="7" t="s">
        <v>43</v>
      </c>
      <c r="AA12" s="9" t="s">
        <v>26</v>
      </c>
      <c r="AB12" s="3">
        <f>Q19</f>
        <v>0</v>
      </c>
    </row>
    <row r="13" spans="2:28" x14ac:dyDescent="0.25">
      <c r="B13" s="21">
        <f t="shared" si="0"/>
        <v>400</v>
      </c>
      <c r="C13" s="21">
        <v>400</v>
      </c>
      <c r="D13" s="18">
        <f t="shared" si="1"/>
        <v>0</v>
      </c>
      <c r="E13" s="18">
        <v>400</v>
      </c>
      <c r="F13" s="21">
        <v>400</v>
      </c>
      <c r="G13" s="21">
        <f t="shared" si="2"/>
        <v>600</v>
      </c>
      <c r="H13" s="18">
        <v>400</v>
      </c>
      <c r="I13" s="18">
        <f t="shared" si="3"/>
        <v>0</v>
      </c>
      <c r="J13" s="21">
        <v>400</v>
      </c>
      <c r="K13" s="21">
        <f t="shared" si="5"/>
        <v>300</v>
      </c>
      <c r="L13" s="18">
        <v>400</v>
      </c>
      <c r="M13" s="18">
        <f t="shared" si="4"/>
        <v>-240</v>
      </c>
      <c r="O13" s="30"/>
      <c r="P13" s="9" t="s">
        <v>26</v>
      </c>
      <c r="Q13" s="30"/>
      <c r="R13" s="7"/>
      <c r="S13" s="7"/>
      <c r="Z13" s="7" t="str">
        <f>O21</f>
        <v>3XA+2XB</v>
      </c>
      <c r="AA13" s="9" t="s">
        <v>28</v>
      </c>
      <c r="AB13" s="11">
        <f>Q22</f>
        <v>0</v>
      </c>
    </row>
    <row r="14" spans="2:28" x14ac:dyDescent="0.25">
      <c r="B14" s="21">
        <f t="shared" si="0"/>
        <v>400</v>
      </c>
      <c r="C14" s="21">
        <v>450</v>
      </c>
      <c r="D14" s="18">
        <f t="shared" si="1"/>
        <v>0</v>
      </c>
      <c r="E14" s="18">
        <v>450</v>
      </c>
      <c r="F14" s="21">
        <v>450</v>
      </c>
      <c r="G14" s="21">
        <f t="shared" si="2"/>
        <v>600</v>
      </c>
      <c r="H14" s="18">
        <v>450</v>
      </c>
      <c r="I14" s="18">
        <f t="shared" si="3"/>
        <v>0</v>
      </c>
      <c r="J14" s="21">
        <v>450</v>
      </c>
      <c r="K14" s="21">
        <f t="shared" si="5"/>
        <v>225</v>
      </c>
      <c r="L14" s="18">
        <v>450</v>
      </c>
      <c r="M14" s="18">
        <f t="shared" si="4"/>
        <v>-270</v>
      </c>
      <c r="O14" t="s">
        <v>6</v>
      </c>
      <c r="P14" s="9"/>
      <c r="Q14" s="3"/>
      <c r="R14" s="7"/>
    </row>
    <row r="15" spans="2:28" ht="18" x14ac:dyDescent="0.35">
      <c r="B15" s="21">
        <f t="shared" si="0"/>
        <v>400</v>
      </c>
      <c r="C15" s="21">
        <v>500</v>
      </c>
      <c r="D15" s="18">
        <f t="shared" si="1"/>
        <v>0</v>
      </c>
      <c r="E15" s="18">
        <v>500</v>
      </c>
      <c r="F15" s="21">
        <v>500</v>
      </c>
      <c r="G15" s="21">
        <f t="shared" si="2"/>
        <v>600</v>
      </c>
      <c r="H15" s="18">
        <v>500</v>
      </c>
      <c r="I15" s="18">
        <f t="shared" si="3"/>
        <v>0</v>
      </c>
      <c r="J15" s="21">
        <v>500</v>
      </c>
      <c r="K15" s="21">
        <f t="shared" si="5"/>
        <v>150</v>
      </c>
      <c r="L15" s="18">
        <v>500</v>
      </c>
      <c r="M15" s="18">
        <f t="shared" si="4"/>
        <v>-300</v>
      </c>
      <c r="O15" s="7" t="s">
        <v>43</v>
      </c>
      <c r="P15" s="9" t="s">
        <v>28</v>
      </c>
      <c r="Q15" s="11">
        <v>600</v>
      </c>
      <c r="S15" s="7"/>
    </row>
    <row r="16" spans="2:28" x14ac:dyDescent="0.25">
      <c r="B16" s="21">
        <f t="shared" si="0"/>
        <v>400</v>
      </c>
      <c r="C16" s="21">
        <v>550</v>
      </c>
      <c r="D16" s="18">
        <f t="shared" si="1"/>
        <v>0</v>
      </c>
      <c r="E16" s="18">
        <v>550</v>
      </c>
      <c r="F16" s="21">
        <v>550</v>
      </c>
      <c r="G16" s="21">
        <f t="shared" si="2"/>
        <v>600</v>
      </c>
      <c r="H16" s="18">
        <v>550</v>
      </c>
      <c r="I16" s="18">
        <f t="shared" si="3"/>
        <v>0</v>
      </c>
      <c r="J16" s="21">
        <v>550</v>
      </c>
      <c r="K16" s="21">
        <f t="shared" si="5"/>
        <v>75</v>
      </c>
      <c r="L16" s="18">
        <v>550</v>
      </c>
      <c r="M16" s="18">
        <f t="shared" si="4"/>
        <v>-330</v>
      </c>
      <c r="O16" s="30"/>
      <c r="P16" s="9" t="s">
        <v>28</v>
      </c>
      <c r="Q16" s="30"/>
      <c r="R16" s="7"/>
    </row>
    <row r="17" spans="2:18" x14ac:dyDescent="0.25">
      <c r="B17" s="21">
        <f t="shared" si="0"/>
        <v>400</v>
      </c>
      <c r="C17" s="21">
        <v>600</v>
      </c>
      <c r="D17" s="18">
        <f t="shared" si="1"/>
        <v>0</v>
      </c>
      <c r="E17" s="18">
        <v>600</v>
      </c>
      <c r="F17" s="21">
        <v>600</v>
      </c>
      <c r="G17" s="21">
        <f t="shared" si="2"/>
        <v>600</v>
      </c>
      <c r="H17" s="18">
        <v>600</v>
      </c>
      <c r="I17" s="18">
        <f t="shared" si="3"/>
        <v>0</v>
      </c>
      <c r="J17" s="21">
        <f>Q21/Z4</f>
        <v>600</v>
      </c>
      <c r="K17" s="21">
        <v>0</v>
      </c>
      <c r="L17" s="18">
        <v>600</v>
      </c>
      <c r="M17" s="18">
        <f t="shared" si="4"/>
        <v>-360</v>
      </c>
      <c r="O17" t="s">
        <v>7</v>
      </c>
      <c r="P17" s="9"/>
      <c r="Q17" s="11"/>
      <c r="R17" s="7"/>
    </row>
    <row r="18" spans="2:18" ht="18" x14ac:dyDescent="0.35">
      <c r="B18" s="21">
        <f t="shared" si="0"/>
        <v>400</v>
      </c>
      <c r="C18" s="21">
        <v>650</v>
      </c>
      <c r="D18" s="18">
        <f t="shared" si="1"/>
        <v>0</v>
      </c>
      <c r="E18" s="18">
        <v>650</v>
      </c>
      <c r="F18" s="21">
        <v>650</v>
      </c>
      <c r="G18" s="21">
        <f t="shared" si="2"/>
        <v>600</v>
      </c>
      <c r="H18" s="18">
        <v>650</v>
      </c>
      <c r="I18" s="18">
        <f t="shared" si="3"/>
        <v>0</v>
      </c>
      <c r="J18" s="21">
        <v>650</v>
      </c>
      <c r="K18" s="21">
        <f t="shared" si="5"/>
        <v>-75</v>
      </c>
      <c r="L18" s="18">
        <v>650</v>
      </c>
      <c r="M18" s="18">
        <f t="shared" si="4"/>
        <v>-390</v>
      </c>
      <c r="O18" s="7" t="s">
        <v>43</v>
      </c>
      <c r="P18" s="9" t="s">
        <v>26</v>
      </c>
      <c r="Q18" s="3">
        <v>0</v>
      </c>
    </row>
    <row r="19" spans="2:18" x14ac:dyDescent="0.25">
      <c r="B19" s="21">
        <f t="shared" si="0"/>
        <v>400</v>
      </c>
      <c r="C19" s="21">
        <v>700</v>
      </c>
      <c r="D19" s="18">
        <f t="shared" si="1"/>
        <v>0</v>
      </c>
      <c r="E19" s="18">
        <v>700</v>
      </c>
      <c r="F19" s="21">
        <v>700</v>
      </c>
      <c r="G19" s="21">
        <f t="shared" si="2"/>
        <v>600</v>
      </c>
      <c r="H19" s="18">
        <v>700</v>
      </c>
      <c r="I19" s="18">
        <f t="shared" si="3"/>
        <v>0</v>
      </c>
      <c r="J19" s="21">
        <v>700</v>
      </c>
      <c r="K19" s="21">
        <f t="shared" si="5"/>
        <v>-150</v>
      </c>
      <c r="L19" s="18">
        <v>700</v>
      </c>
      <c r="M19" s="18">
        <f t="shared" si="4"/>
        <v>-420</v>
      </c>
      <c r="O19" s="30"/>
      <c r="P19" s="9" t="s">
        <v>26</v>
      </c>
      <c r="Q19" s="30"/>
      <c r="R19" s="7"/>
    </row>
    <row r="20" spans="2:18" x14ac:dyDescent="0.25">
      <c r="B20" s="21">
        <f t="shared" si="0"/>
        <v>400</v>
      </c>
      <c r="C20" s="21">
        <v>750</v>
      </c>
      <c r="D20" s="18">
        <f t="shared" si="1"/>
        <v>0</v>
      </c>
      <c r="E20" s="18">
        <v>750</v>
      </c>
      <c r="F20" s="21">
        <v>750</v>
      </c>
      <c r="G20" s="21">
        <f t="shared" si="2"/>
        <v>600</v>
      </c>
      <c r="H20" s="18">
        <v>750</v>
      </c>
      <c r="I20" s="18">
        <f t="shared" si="3"/>
        <v>0</v>
      </c>
      <c r="J20" s="21">
        <v>750</v>
      </c>
      <c r="K20" s="21">
        <f t="shared" si="5"/>
        <v>-225</v>
      </c>
      <c r="L20" s="18">
        <v>750</v>
      </c>
      <c r="M20" s="18">
        <f t="shared" si="4"/>
        <v>-450</v>
      </c>
      <c r="O20" t="s">
        <v>22</v>
      </c>
      <c r="P20" s="9"/>
      <c r="Q20" s="11"/>
    </row>
    <row r="21" spans="2:18" x14ac:dyDescent="0.25">
      <c r="B21" s="21">
        <f t="shared" si="0"/>
        <v>400</v>
      </c>
      <c r="C21" s="21">
        <v>800</v>
      </c>
      <c r="D21" s="18">
        <f t="shared" si="1"/>
        <v>0</v>
      </c>
      <c r="E21" s="18">
        <v>800</v>
      </c>
      <c r="F21" s="21">
        <v>800</v>
      </c>
      <c r="G21" s="21">
        <f t="shared" si="2"/>
        <v>600</v>
      </c>
      <c r="H21" s="18">
        <v>800</v>
      </c>
      <c r="I21" s="18">
        <f t="shared" si="3"/>
        <v>0</v>
      </c>
      <c r="J21" s="21">
        <v>800</v>
      </c>
      <c r="K21" s="21">
        <f t="shared" si="5"/>
        <v>-300</v>
      </c>
      <c r="L21" s="18">
        <v>800</v>
      </c>
      <c r="M21" s="18">
        <f t="shared" si="4"/>
        <v>-480</v>
      </c>
      <c r="O21" s="7" t="str">
        <f>CONCATENATE(Z4,"XA+",Z5,"XB")</f>
        <v>3XA+2XB</v>
      </c>
      <c r="P21" s="9" t="s">
        <v>28</v>
      </c>
      <c r="Q21" s="11">
        <v>1800</v>
      </c>
    </row>
    <row r="22" spans="2:18" x14ac:dyDescent="0.25">
      <c r="B22" s="21">
        <f t="shared" si="0"/>
        <v>400</v>
      </c>
      <c r="C22" s="21">
        <v>850</v>
      </c>
      <c r="D22" s="18">
        <f t="shared" si="1"/>
        <v>0</v>
      </c>
      <c r="E22" s="18">
        <v>850</v>
      </c>
      <c r="F22" s="21">
        <v>850</v>
      </c>
      <c r="G22" s="21">
        <f t="shared" si="2"/>
        <v>600</v>
      </c>
      <c r="H22" s="18">
        <v>850</v>
      </c>
      <c r="I22" s="18">
        <f t="shared" si="3"/>
        <v>0</v>
      </c>
      <c r="J22" s="21">
        <v>850</v>
      </c>
      <c r="K22" s="21">
        <f t="shared" si="5"/>
        <v>-375</v>
      </c>
      <c r="L22" s="18">
        <v>850</v>
      </c>
      <c r="M22" s="18">
        <f t="shared" si="4"/>
        <v>-510</v>
      </c>
      <c r="O22" s="30"/>
      <c r="P22" s="9" t="s">
        <v>28</v>
      </c>
      <c r="Q22" s="30"/>
    </row>
    <row r="23" spans="2:18" x14ac:dyDescent="0.25">
      <c r="B23" s="21">
        <f t="shared" si="0"/>
        <v>400</v>
      </c>
      <c r="C23" s="21">
        <v>900</v>
      </c>
      <c r="D23" s="18">
        <f t="shared" si="1"/>
        <v>0</v>
      </c>
      <c r="E23" s="18">
        <v>900</v>
      </c>
      <c r="F23" s="21">
        <v>900</v>
      </c>
      <c r="G23" s="21">
        <f t="shared" si="2"/>
        <v>600</v>
      </c>
      <c r="H23" s="18">
        <v>900</v>
      </c>
      <c r="I23" s="18">
        <f t="shared" si="3"/>
        <v>0</v>
      </c>
      <c r="J23" s="21">
        <v>900</v>
      </c>
      <c r="K23" s="21">
        <f t="shared" si="5"/>
        <v>-450</v>
      </c>
      <c r="L23" s="18">
        <v>900</v>
      </c>
      <c r="M23" s="18">
        <f t="shared" si="4"/>
        <v>-540</v>
      </c>
    </row>
    <row r="24" spans="2:18" x14ac:dyDescent="0.25">
      <c r="B24" s="21">
        <f t="shared" si="0"/>
        <v>400</v>
      </c>
      <c r="C24" s="21">
        <v>950</v>
      </c>
      <c r="D24" s="18">
        <f t="shared" si="1"/>
        <v>0</v>
      </c>
      <c r="E24" s="18">
        <v>950</v>
      </c>
      <c r="F24" s="21">
        <v>950</v>
      </c>
      <c r="G24" s="21">
        <f t="shared" si="2"/>
        <v>600</v>
      </c>
      <c r="H24" s="18">
        <v>950</v>
      </c>
      <c r="I24" s="18">
        <f t="shared" si="3"/>
        <v>0</v>
      </c>
      <c r="J24" s="21">
        <v>950</v>
      </c>
      <c r="K24" s="21">
        <f t="shared" si="5"/>
        <v>-525</v>
      </c>
      <c r="L24" s="18">
        <v>950</v>
      </c>
      <c r="M24" s="18">
        <f t="shared" si="4"/>
        <v>-570</v>
      </c>
    </row>
    <row r="25" spans="2:18" x14ac:dyDescent="0.25">
      <c r="B25" s="21">
        <f t="shared" si="0"/>
        <v>400</v>
      </c>
      <c r="C25" s="22">
        <v>1000</v>
      </c>
      <c r="D25" s="18">
        <f t="shared" si="1"/>
        <v>0</v>
      </c>
      <c r="E25" s="19">
        <v>1000</v>
      </c>
      <c r="F25" s="22">
        <v>1000</v>
      </c>
      <c r="G25" s="21">
        <f t="shared" si="2"/>
        <v>600</v>
      </c>
      <c r="H25" s="19">
        <v>1000</v>
      </c>
      <c r="I25" s="18">
        <f t="shared" si="3"/>
        <v>0</v>
      </c>
      <c r="J25" s="22">
        <v>1000</v>
      </c>
      <c r="K25" s="22">
        <f t="shared" si="5"/>
        <v>-600</v>
      </c>
      <c r="L25" s="19">
        <v>1000</v>
      </c>
      <c r="M25" s="19">
        <f t="shared" si="4"/>
        <v>-600</v>
      </c>
    </row>
  </sheetData>
  <mergeCells count="12">
    <mergeCell ref="J2:K2"/>
    <mergeCell ref="L2:M2"/>
    <mergeCell ref="B3:C3"/>
    <mergeCell ref="D3:E3"/>
    <mergeCell ref="F3:G3"/>
    <mergeCell ref="J3:K3"/>
    <mergeCell ref="L3:M3"/>
    <mergeCell ref="H2:I2"/>
    <mergeCell ref="H3:I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B1:U25"/>
  <sheetViews>
    <sheetView zoomScale="85" zoomScaleNormal="85" workbookViewId="0"/>
  </sheetViews>
  <sheetFormatPr defaultRowHeight="15" x14ac:dyDescent="0.25"/>
  <cols>
    <col min="1" max="1" width="1.7109375" customWidth="1"/>
    <col min="2" max="11" width="7.42578125" customWidth="1"/>
    <col min="12" max="12" width="11.42578125" customWidth="1"/>
    <col min="15" max="15" width="10" customWidth="1"/>
  </cols>
  <sheetData>
    <row r="1" spans="2:21" x14ac:dyDescent="0.25">
      <c r="H1" s="4" t="s">
        <v>12</v>
      </c>
      <c r="I1" s="5">
        <f>(I23-I5)/(H23-H5)</f>
        <v>-0.76923076923076916</v>
      </c>
      <c r="J1" s="4" t="s">
        <v>12</v>
      </c>
      <c r="K1" s="5">
        <f>(K23-K5)/(J23-J5)</f>
        <v>-2</v>
      </c>
      <c r="L1" s="1"/>
      <c r="M1" s="8" t="s">
        <v>24</v>
      </c>
    </row>
    <row r="2" spans="2:21" x14ac:dyDescent="0.25">
      <c r="B2" s="37" t="s">
        <v>3</v>
      </c>
      <c r="C2" s="37"/>
      <c r="D2" s="39" t="s">
        <v>4</v>
      </c>
      <c r="E2" s="39"/>
      <c r="F2" s="37" t="s">
        <v>6</v>
      </c>
      <c r="G2" s="37"/>
      <c r="H2" s="39" t="s">
        <v>7</v>
      </c>
      <c r="I2" s="39"/>
      <c r="J2" s="40" t="s">
        <v>11</v>
      </c>
      <c r="K2" s="40"/>
      <c r="L2" s="1"/>
      <c r="M2" s="13" t="s">
        <v>36</v>
      </c>
      <c r="N2" s="15" t="s">
        <v>29</v>
      </c>
    </row>
    <row r="3" spans="2:21" ht="18" x14ac:dyDescent="0.35">
      <c r="B3" s="37" t="s">
        <v>2</v>
      </c>
      <c r="C3" s="37"/>
      <c r="D3" s="39" t="s">
        <v>5</v>
      </c>
      <c r="E3" s="39"/>
      <c r="F3" s="37" t="s">
        <v>8</v>
      </c>
      <c r="G3" s="37"/>
      <c r="H3" s="39" t="s">
        <v>9</v>
      </c>
      <c r="I3" s="39"/>
      <c r="J3" s="37" t="s">
        <v>13</v>
      </c>
      <c r="K3" s="37"/>
      <c r="L3" s="1"/>
      <c r="M3" s="16" t="s">
        <v>29</v>
      </c>
      <c r="N3" s="14" t="s">
        <v>27</v>
      </c>
      <c r="O3" s="8" t="s">
        <v>47</v>
      </c>
      <c r="Q3" t="s">
        <v>25</v>
      </c>
      <c r="T3" t="s">
        <v>30</v>
      </c>
    </row>
    <row r="4" spans="2:21" ht="18" x14ac:dyDescent="0.35">
      <c r="B4" s="20" t="s">
        <v>0</v>
      </c>
      <c r="C4" s="20" t="s">
        <v>1</v>
      </c>
      <c r="D4" s="17" t="s">
        <v>0</v>
      </c>
      <c r="E4" s="17" t="s">
        <v>1</v>
      </c>
      <c r="F4" s="20" t="s">
        <v>0</v>
      </c>
      <c r="G4" s="20" t="s">
        <v>1</v>
      </c>
      <c r="H4" s="17" t="s">
        <v>0</v>
      </c>
      <c r="I4" s="17" t="s">
        <v>1</v>
      </c>
      <c r="J4" s="20" t="s">
        <v>0</v>
      </c>
      <c r="K4" s="20" t="s">
        <v>1</v>
      </c>
      <c r="L4" s="1"/>
      <c r="M4" s="4" t="s">
        <v>29</v>
      </c>
      <c r="N4" s="7" t="s">
        <v>27</v>
      </c>
      <c r="O4" t="str">
        <f>CONCATENATE(U4,"*X1+",U5,"*X2")</f>
        <v>200*X1+100*X2</v>
      </c>
      <c r="Q4" s="7" t="s">
        <v>33</v>
      </c>
      <c r="R4" s="28"/>
      <c r="T4" s="7" t="s">
        <v>31</v>
      </c>
      <c r="U4" s="7">
        <v>200</v>
      </c>
    </row>
    <row r="5" spans="2:21" ht="18" x14ac:dyDescent="0.35">
      <c r="B5" s="24">
        <v>1</v>
      </c>
      <c r="C5" s="24">
        <v>0</v>
      </c>
      <c r="D5" s="1">
        <v>0.8</v>
      </c>
      <c r="E5" s="1">
        <v>0</v>
      </c>
      <c r="F5" s="24">
        <v>0</v>
      </c>
      <c r="G5" s="24">
        <v>1</v>
      </c>
      <c r="H5" s="1">
        <v>0</v>
      </c>
      <c r="I5" s="1">
        <f>1.8/1.3</f>
        <v>1.3846153846153846</v>
      </c>
      <c r="J5" s="24">
        <v>0</v>
      </c>
      <c r="K5" s="24">
        <f>($O$5-$U$4*J5)/$U$5</f>
        <v>0</v>
      </c>
      <c r="L5" s="1"/>
      <c r="M5" s="16" t="s">
        <v>29</v>
      </c>
      <c r="N5" s="14" t="s">
        <v>27</v>
      </c>
      <c r="O5" s="31"/>
      <c r="P5" t="s">
        <v>77</v>
      </c>
      <c r="Q5" s="7" t="s">
        <v>34</v>
      </c>
      <c r="R5" s="28"/>
      <c r="T5" s="7" t="s">
        <v>32</v>
      </c>
      <c r="U5" s="7">
        <v>100</v>
      </c>
    </row>
    <row r="6" spans="2:21" x14ac:dyDescent="0.25">
      <c r="B6" s="24">
        <v>1</v>
      </c>
      <c r="C6" s="24">
        <v>0.1</v>
      </c>
      <c r="D6" s="1">
        <v>0.8</v>
      </c>
      <c r="E6" s="1">
        <v>0.1</v>
      </c>
      <c r="F6" s="24">
        <v>0.1</v>
      </c>
      <c r="G6" s="24">
        <v>1</v>
      </c>
      <c r="H6" s="1">
        <v>0.1</v>
      </c>
      <c r="I6" s="1">
        <f t="shared" ref="I6:I21" si="0">$I$23-($H$23-H6)*$I$1</f>
        <v>1.3076923076923075</v>
      </c>
      <c r="J6" s="24">
        <v>0.1</v>
      </c>
      <c r="K6" s="24">
        <f t="shared" ref="K6:K25" si="1">($O$5-$U$4*J6)/$U$5</f>
        <v>-0.2</v>
      </c>
      <c r="Q6" s="4"/>
      <c r="T6" s="4"/>
    </row>
    <row r="7" spans="2:21" x14ac:dyDescent="0.25">
      <c r="B7" s="24">
        <v>1</v>
      </c>
      <c r="C7" s="24">
        <v>0.2</v>
      </c>
      <c r="D7" s="1">
        <v>0.8</v>
      </c>
      <c r="E7" s="1">
        <v>0.2</v>
      </c>
      <c r="F7" s="24">
        <v>0.2</v>
      </c>
      <c r="G7" s="24">
        <v>1</v>
      </c>
      <c r="H7" s="1">
        <v>0.2</v>
      </c>
      <c r="I7" s="1">
        <f t="shared" si="0"/>
        <v>1.2307692307692308</v>
      </c>
      <c r="J7" s="24">
        <v>0.2</v>
      </c>
      <c r="K7" s="24">
        <f t="shared" si="1"/>
        <v>-0.4</v>
      </c>
      <c r="M7" s="8" t="s">
        <v>10</v>
      </c>
    </row>
    <row r="8" spans="2:21" x14ac:dyDescent="0.25">
      <c r="B8" s="24">
        <v>1</v>
      </c>
      <c r="C8" s="24">
        <v>0.3</v>
      </c>
      <c r="D8" s="1">
        <v>0.8</v>
      </c>
      <c r="E8" s="1">
        <v>0.3</v>
      </c>
      <c r="F8" s="24">
        <v>0.3</v>
      </c>
      <c r="G8" s="24">
        <v>1</v>
      </c>
      <c r="H8" s="1">
        <v>0.3</v>
      </c>
      <c r="I8" s="1">
        <f t="shared" si="0"/>
        <v>1.1538461538461537</v>
      </c>
      <c r="J8" s="24">
        <v>0.3</v>
      </c>
      <c r="K8" s="24">
        <f t="shared" si="1"/>
        <v>-0.6</v>
      </c>
      <c r="M8" t="s">
        <v>3</v>
      </c>
    </row>
    <row r="9" spans="2:21" ht="18" x14ac:dyDescent="0.35">
      <c r="B9" s="24">
        <v>1</v>
      </c>
      <c r="C9" s="24">
        <v>0.4</v>
      </c>
      <c r="D9" s="1">
        <v>0.8</v>
      </c>
      <c r="E9" s="1">
        <v>0.4</v>
      </c>
      <c r="F9" s="24">
        <v>0.4</v>
      </c>
      <c r="G9" s="24">
        <v>1</v>
      </c>
      <c r="H9" s="1">
        <v>0.4</v>
      </c>
      <c r="I9" s="1">
        <f t="shared" si="0"/>
        <v>1.0769230769230766</v>
      </c>
      <c r="J9" s="24">
        <v>0.4</v>
      </c>
      <c r="K9" s="24">
        <f t="shared" si="1"/>
        <v>-0.8</v>
      </c>
      <c r="M9" s="7" t="s">
        <v>37</v>
      </c>
      <c r="N9" s="9" t="s">
        <v>28</v>
      </c>
      <c r="O9" s="12">
        <v>1</v>
      </c>
    </row>
    <row r="10" spans="2:21" x14ac:dyDescent="0.25">
      <c r="B10" s="24">
        <v>1</v>
      </c>
      <c r="C10" s="24">
        <v>0.5</v>
      </c>
      <c r="D10" s="1">
        <v>0.8</v>
      </c>
      <c r="E10" s="1">
        <v>0.5</v>
      </c>
      <c r="F10" s="24">
        <v>0.5</v>
      </c>
      <c r="G10" s="24">
        <v>1</v>
      </c>
      <c r="H10" s="1">
        <v>0.5</v>
      </c>
      <c r="I10" s="1">
        <f t="shared" si="0"/>
        <v>1</v>
      </c>
      <c r="J10" s="24">
        <v>0.5</v>
      </c>
      <c r="K10" s="24">
        <f t="shared" si="1"/>
        <v>-1</v>
      </c>
      <c r="M10" s="30"/>
      <c r="N10" s="9" t="s">
        <v>28</v>
      </c>
      <c r="O10" s="32"/>
      <c r="P10" s="7"/>
    </row>
    <row r="11" spans="2:21" x14ac:dyDescent="0.25">
      <c r="B11" s="24">
        <v>1</v>
      </c>
      <c r="C11" s="24">
        <v>0.6</v>
      </c>
      <c r="D11" s="1">
        <v>0.8</v>
      </c>
      <c r="E11" s="1">
        <v>0.6</v>
      </c>
      <c r="F11" s="24">
        <v>0.6</v>
      </c>
      <c r="G11" s="24">
        <v>1</v>
      </c>
      <c r="H11" s="1">
        <v>0.6</v>
      </c>
      <c r="I11" s="1">
        <f t="shared" si="0"/>
        <v>0.92307692307692313</v>
      </c>
      <c r="J11" s="24">
        <v>0.6</v>
      </c>
      <c r="K11" s="24">
        <f t="shared" si="1"/>
        <v>-1.2</v>
      </c>
      <c r="M11" t="s">
        <v>4</v>
      </c>
      <c r="N11" s="9"/>
      <c r="O11" s="12"/>
      <c r="P11" s="7"/>
      <c r="Q11" s="7"/>
    </row>
    <row r="12" spans="2:21" ht="18" x14ac:dyDescent="0.35">
      <c r="B12" s="24">
        <v>1</v>
      </c>
      <c r="C12" s="24">
        <v>0.7</v>
      </c>
      <c r="D12" s="1">
        <v>0.8</v>
      </c>
      <c r="E12" s="1">
        <v>0.7</v>
      </c>
      <c r="F12" s="24">
        <v>0.7</v>
      </c>
      <c r="G12" s="24">
        <v>1</v>
      </c>
      <c r="H12" s="1">
        <v>0.7</v>
      </c>
      <c r="I12" s="1">
        <f t="shared" si="0"/>
        <v>0.84615384615384615</v>
      </c>
      <c r="J12" s="24">
        <v>0.7</v>
      </c>
      <c r="K12" s="24">
        <f t="shared" si="1"/>
        <v>-1.4</v>
      </c>
      <c r="L12" s="10"/>
      <c r="M12" s="7" t="s">
        <v>37</v>
      </c>
      <c r="N12" s="9" t="s">
        <v>26</v>
      </c>
      <c r="O12" s="1">
        <v>0.8</v>
      </c>
    </row>
    <row r="13" spans="2:21" x14ac:dyDescent="0.25">
      <c r="B13" s="24">
        <v>1</v>
      </c>
      <c r="C13" s="24">
        <v>0.8</v>
      </c>
      <c r="D13" s="1">
        <v>0.8</v>
      </c>
      <c r="E13" s="1">
        <v>0.8</v>
      </c>
      <c r="F13" s="24">
        <v>0.8</v>
      </c>
      <c r="G13" s="24">
        <v>1</v>
      </c>
      <c r="H13" s="1">
        <v>0.8</v>
      </c>
      <c r="I13" s="1">
        <f t="shared" si="0"/>
        <v>0.76923076923076916</v>
      </c>
      <c r="J13" s="24">
        <v>0.8</v>
      </c>
      <c r="K13" s="24">
        <f t="shared" si="1"/>
        <v>-1.6</v>
      </c>
      <c r="L13" s="9"/>
      <c r="M13" s="30"/>
      <c r="N13" s="9" t="s">
        <v>26</v>
      </c>
      <c r="O13" s="32"/>
      <c r="P13" s="7"/>
      <c r="Q13" s="7"/>
    </row>
    <row r="14" spans="2:21" x14ac:dyDescent="0.25">
      <c r="B14" s="24">
        <v>1</v>
      </c>
      <c r="C14" s="24">
        <v>0.9</v>
      </c>
      <c r="D14" s="1">
        <v>0.8</v>
      </c>
      <c r="E14" s="1">
        <v>0.9</v>
      </c>
      <c r="F14" s="24">
        <v>0.9</v>
      </c>
      <c r="G14" s="24">
        <v>1</v>
      </c>
      <c r="H14" s="1">
        <v>0.9</v>
      </c>
      <c r="I14" s="1">
        <f t="shared" si="0"/>
        <v>0.69230769230769229</v>
      </c>
      <c r="J14" s="24">
        <v>0.9</v>
      </c>
      <c r="K14" s="24">
        <f t="shared" si="1"/>
        <v>-1.8</v>
      </c>
      <c r="L14" s="9"/>
      <c r="M14" t="s">
        <v>6</v>
      </c>
      <c r="N14" s="9"/>
      <c r="O14" s="1"/>
      <c r="P14" s="7"/>
    </row>
    <row r="15" spans="2:21" ht="18" x14ac:dyDescent="0.35">
      <c r="B15" s="24">
        <v>1</v>
      </c>
      <c r="C15" s="24">
        <v>1</v>
      </c>
      <c r="D15" s="1">
        <v>0.8</v>
      </c>
      <c r="E15" s="1">
        <v>1</v>
      </c>
      <c r="F15" s="24">
        <v>1</v>
      </c>
      <c r="G15" s="24">
        <v>1</v>
      </c>
      <c r="H15" s="1">
        <v>1</v>
      </c>
      <c r="I15" s="1">
        <f t="shared" si="0"/>
        <v>0.61538461538461542</v>
      </c>
      <c r="J15" s="24">
        <v>1</v>
      </c>
      <c r="K15" s="24">
        <f t="shared" si="1"/>
        <v>-2</v>
      </c>
      <c r="M15" s="7" t="s">
        <v>35</v>
      </c>
      <c r="N15" s="9" t="s">
        <v>28</v>
      </c>
      <c r="O15" s="12">
        <v>1</v>
      </c>
      <c r="Q15" s="7"/>
    </row>
    <row r="16" spans="2:21" x14ac:dyDescent="0.25">
      <c r="B16" s="24">
        <v>1</v>
      </c>
      <c r="C16" s="24">
        <v>1.1000000000000001</v>
      </c>
      <c r="D16" s="1">
        <v>0.8</v>
      </c>
      <c r="E16" s="1">
        <v>1.1000000000000001</v>
      </c>
      <c r="F16" s="24">
        <v>1.1000000000000001</v>
      </c>
      <c r="G16" s="24">
        <v>1</v>
      </c>
      <c r="H16" s="1">
        <v>1.1000000000000001</v>
      </c>
      <c r="I16" s="1">
        <f t="shared" si="0"/>
        <v>0.53846153846153832</v>
      </c>
      <c r="J16" s="24">
        <v>1.1000000000000001</v>
      </c>
      <c r="K16" s="24">
        <f t="shared" si="1"/>
        <v>-2.2000000000000002</v>
      </c>
      <c r="M16" s="30"/>
      <c r="N16" s="9" t="s">
        <v>28</v>
      </c>
      <c r="O16" s="32"/>
      <c r="P16" s="7"/>
    </row>
    <row r="17" spans="2:16" x14ac:dyDescent="0.25">
      <c r="B17" s="24">
        <v>1</v>
      </c>
      <c r="C17" s="24">
        <v>1.2</v>
      </c>
      <c r="D17" s="1">
        <v>0.8</v>
      </c>
      <c r="E17" s="1">
        <v>1.2</v>
      </c>
      <c r="F17" s="24">
        <v>1.2</v>
      </c>
      <c r="G17" s="24">
        <v>1</v>
      </c>
      <c r="H17" s="1">
        <v>1.2</v>
      </c>
      <c r="I17" s="1">
        <f t="shared" si="0"/>
        <v>0.46153846153846156</v>
      </c>
      <c r="J17" s="24">
        <v>1.2</v>
      </c>
      <c r="K17" s="24">
        <f t="shared" si="1"/>
        <v>-2.4</v>
      </c>
      <c r="M17" t="s">
        <v>7</v>
      </c>
      <c r="N17" s="9"/>
      <c r="O17" s="12"/>
      <c r="P17" s="7"/>
    </row>
    <row r="18" spans="2:16" ht="18" x14ac:dyDescent="0.35">
      <c r="B18" s="24">
        <v>1</v>
      </c>
      <c r="C18" s="24">
        <v>1.3</v>
      </c>
      <c r="D18" s="1">
        <v>0.8</v>
      </c>
      <c r="E18" s="1">
        <v>1.3</v>
      </c>
      <c r="F18" s="24">
        <v>1.3</v>
      </c>
      <c r="G18" s="24">
        <v>1</v>
      </c>
      <c r="H18" s="1">
        <v>1.3</v>
      </c>
      <c r="I18" s="1">
        <f t="shared" si="0"/>
        <v>0.38461538461538458</v>
      </c>
      <c r="J18" s="24">
        <v>1.3</v>
      </c>
      <c r="K18" s="24">
        <f t="shared" si="1"/>
        <v>-2.6</v>
      </c>
      <c r="M18" s="7" t="s">
        <v>38</v>
      </c>
      <c r="N18" s="9" t="s">
        <v>26</v>
      </c>
      <c r="O18" s="12">
        <v>1.8</v>
      </c>
    </row>
    <row r="19" spans="2:16" x14ac:dyDescent="0.25">
      <c r="B19" s="24">
        <v>1</v>
      </c>
      <c r="C19" s="24">
        <v>1.4</v>
      </c>
      <c r="D19" s="1">
        <v>0.8</v>
      </c>
      <c r="E19" s="1">
        <v>1.4</v>
      </c>
      <c r="F19" s="24">
        <v>1.4</v>
      </c>
      <c r="G19" s="24">
        <v>1</v>
      </c>
      <c r="H19" s="1">
        <v>1.4</v>
      </c>
      <c r="I19" s="1">
        <f t="shared" si="0"/>
        <v>0.30769230769230776</v>
      </c>
      <c r="J19" s="24">
        <v>1.4</v>
      </c>
      <c r="K19" s="24">
        <f t="shared" si="1"/>
        <v>-2.8</v>
      </c>
      <c r="M19" s="30"/>
      <c r="N19" s="9" t="s">
        <v>26</v>
      </c>
      <c r="O19" s="32"/>
      <c r="P19" s="7"/>
    </row>
    <row r="20" spans="2:16" x14ac:dyDescent="0.25">
      <c r="B20" s="24">
        <v>1</v>
      </c>
      <c r="C20" s="24">
        <v>1.5</v>
      </c>
      <c r="D20" s="1">
        <v>0.8</v>
      </c>
      <c r="E20" s="1">
        <v>1.5</v>
      </c>
      <c r="F20" s="24">
        <v>1.5</v>
      </c>
      <c r="G20" s="24">
        <v>1</v>
      </c>
      <c r="H20" s="1">
        <v>1.5</v>
      </c>
      <c r="I20" s="1">
        <f t="shared" si="0"/>
        <v>0.23076923076923078</v>
      </c>
      <c r="J20" s="24">
        <v>1.5</v>
      </c>
      <c r="K20" s="24">
        <f t="shared" si="1"/>
        <v>-3</v>
      </c>
    </row>
    <row r="21" spans="2:16" x14ac:dyDescent="0.25">
      <c r="B21" s="24">
        <v>1</v>
      </c>
      <c r="C21" s="24">
        <v>1.6</v>
      </c>
      <c r="D21" s="1">
        <v>0.8</v>
      </c>
      <c r="E21" s="1">
        <v>1.6</v>
      </c>
      <c r="F21" s="24">
        <v>1.6</v>
      </c>
      <c r="G21" s="24">
        <v>1</v>
      </c>
      <c r="H21" s="1">
        <v>1.6</v>
      </c>
      <c r="I21" s="1">
        <f t="shared" si="0"/>
        <v>0.1538461538461538</v>
      </c>
      <c r="J21" s="24">
        <v>1.6</v>
      </c>
      <c r="K21" s="24">
        <f t="shared" si="1"/>
        <v>-3.2</v>
      </c>
    </row>
    <row r="22" spans="2:16" x14ac:dyDescent="0.25">
      <c r="B22" s="24">
        <v>1</v>
      </c>
      <c r="C22" s="24">
        <v>1.7</v>
      </c>
      <c r="D22" s="1">
        <v>0.8</v>
      </c>
      <c r="E22" s="1">
        <v>1.7</v>
      </c>
      <c r="F22" s="24">
        <v>1.7</v>
      </c>
      <c r="G22" s="24">
        <v>1</v>
      </c>
      <c r="H22" s="1">
        <v>1.7</v>
      </c>
      <c r="I22" s="1">
        <f>$I$23-($H$23-H22)*$I$1</f>
        <v>7.6923076923076983E-2</v>
      </c>
      <c r="J22" s="24">
        <v>1.7</v>
      </c>
      <c r="K22" s="24">
        <f t="shared" si="1"/>
        <v>-3.4</v>
      </c>
    </row>
    <row r="23" spans="2:16" x14ac:dyDescent="0.25">
      <c r="B23" s="24">
        <v>1</v>
      </c>
      <c r="C23" s="24">
        <v>1.8</v>
      </c>
      <c r="D23" s="1">
        <v>0.8</v>
      </c>
      <c r="E23" s="1">
        <v>1.8</v>
      </c>
      <c r="F23" s="24">
        <v>1.8</v>
      </c>
      <c r="G23" s="24">
        <v>1</v>
      </c>
      <c r="H23" s="1">
        <v>1.8</v>
      </c>
      <c r="I23" s="1">
        <v>0</v>
      </c>
      <c r="J23" s="24">
        <v>1.8</v>
      </c>
      <c r="K23" s="24">
        <f t="shared" si="1"/>
        <v>-3.6</v>
      </c>
    </row>
    <row r="24" spans="2:16" x14ac:dyDescent="0.25">
      <c r="B24" s="24">
        <v>1</v>
      </c>
      <c r="C24" s="24">
        <v>1.9</v>
      </c>
      <c r="D24" s="1">
        <v>0.8</v>
      </c>
      <c r="E24" s="1">
        <v>1.9</v>
      </c>
      <c r="F24" s="24">
        <v>1.9</v>
      </c>
      <c r="G24" s="24">
        <v>1</v>
      </c>
      <c r="H24" s="1">
        <v>1.9</v>
      </c>
      <c r="I24" s="1">
        <f t="shared" ref="I24:I25" si="2">$I$23-($H$23-H24)*$I$1</f>
        <v>-7.6923076923076816E-2</v>
      </c>
      <c r="J24" s="24">
        <v>1.9</v>
      </c>
      <c r="K24" s="24">
        <f t="shared" si="1"/>
        <v>-3.8</v>
      </c>
    </row>
    <row r="25" spans="2:16" x14ac:dyDescent="0.25">
      <c r="B25" s="25">
        <v>1</v>
      </c>
      <c r="C25" s="25">
        <v>2</v>
      </c>
      <c r="D25" s="23">
        <v>0.8</v>
      </c>
      <c r="E25" s="23">
        <v>2</v>
      </c>
      <c r="F25" s="25">
        <v>2</v>
      </c>
      <c r="G25" s="25">
        <v>1</v>
      </c>
      <c r="H25" s="23">
        <v>2</v>
      </c>
      <c r="I25" s="23">
        <f t="shared" si="2"/>
        <v>-0.1538461538461538</v>
      </c>
      <c r="J25" s="25">
        <v>2</v>
      </c>
      <c r="K25" s="25">
        <f t="shared" si="1"/>
        <v>-4</v>
      </c>
    </row>
  </sheetData>
  <mergeCells count="10">
    <mergeCell ref="J2:K2"/>
    <mergeCell ref="J3:K3"/>
    <mergeCell ref="B3:C3"/>
    <mergeCell ref="D3:E3"/>
    <mergeCell ref="B2:C2"/>
    <mergeCell ref="D2:E2"/>
    <mergeCell ref="F2:G2"/>
    <mergeCell ref="H2:I2"/>
    <mergeCell ref="F3:G3"/>
    <mergeCell ref="H3:I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B2:N26"/>
  <sheetViews>
    <sheetView zoomScale="85" zoomScaleNormal="85" workbookViewId="0">
      <selection activeCell="G5" sqref="G5"/>
    </sheetView>
  </sheetViews>
  <sheetFormatPr defaultRowHeight="15" x14ac:dyDescent="0.25"/>
  <cols>
    <col min="4" max="4" width="10.5703125" customWidth="1"/>
    <col min="5" max="5" width="10.7109375" customWidth="1"/>
    <col min="8" max="8" width="12.5703125" customWidth="1"/>
  </cols>
  <sheetData>
    <row r="2" spans="2:14" x14ac:dyDescent="0.25">
      <c r="B2" s="8" t="s">
        <v>24</v>
      </c>
    </row>
    <row r="3" spans="2:14" x14ac:dyDescent="0.25">
      <c r="B3" s="13" t="s">
        <v>39</v>
      </c>
      <c r="C3" s="15" t="s">
        <v>29</v>
      </c>
      <c r="N3" s="9"/>
    </row>
    <row r="4" spans="2:14" ht="18" x14ac:dyDescent="0.35">
      <c r="B4" s="16" t="s">
        <v>29</v>
      </c>
      <c r="C4" s="14" t="s">
        <v>27</v>
      </c>
      <c r="D4" s="8" t="s">
        <v>60</v>
      </c>
      <c r="F4" t="s">
        <v>25</v>
      </c>
      <c r="I4" t="s">
        <v>30</v>
      </c>
      <c r="N4" s="9"/>
    </row>
    <row r="5" spans="2:14" ht="18" x14ac:dyDescent="0.35">
      <c r="B5" s="4" t="s">
        <v>29</v>
      </c>
      <c r="C5" s="7" t="s">
        <v>27</v>
      </c>
      <c r="D5" t="str">
        <f>CONCATENATE(G5,"*$(Jeans)+",G6,"*$(T-shirt)")</f>
        <v>*$(Jeans)+*$(T-shirt)</v>
      </c>
      <c r="F5" s="7" t="s">
        <v>54</v>
      </c>
      <c r="G5" s="33"/>
      <c r="H5" t="s">
        <v>50</v>
      </c>
      <c r="I5" s="7" t="s">
        <v>52</v>
      </c>
      <c r="J5" s="6">
        <v>35</v>
      </c>
      <c r="K5" t="s">
        <v>48</v>
      </c>
      <c r="N5" s="14"/>
    </row>
    <row r="6" spans="2:14" ht="18" x14ac:dyDescent="0.35">
      <c r="B6" s="16" t="s">
        <v>29</v>
      </c>
      <c r="C6" s="14" t="s">
        <v>27</v>
      </c>
      <c r="D6" s="29"/>
      <c r="F6" s="7" t="s">
        <v>55</v>
      </c>
      <c r="G6" s="33"/>
      <c r="H6" t="s">
        <v>51</v>
      </c>
      <c r="I6" s="7" t="s">
        <v>53</v>
      </c>
      <c r="J6" s="6">
        <v>20</v>
      </c>
      <c r="K6" t="s">
        <v>49</v>
      </c>
    </row>
    <row r="7" spans="2:14" x14ac:dyDescent="0.25">
      <c r="F7" s="4"/>
      <c r="I7" s="4"/>
    </row>
    <row r="8" spans="2:14" x14ac:dyDescent="0.25">
      <c r="B8" s="8" t="s">
        <v>10</v>
      </c>
    </row>
    <row r="9" spans="2:14" x14ac:dyDescent="0.25">
      <c r="B9" t="s">
        <v>3</v>
      </c>
    </row>
    <row r="10" spans="2:14" ht="18" x14ac:dyDescent="0.35">
      <c r="B10" s="7" t="s">
        <v>56</v>
      </c>
      <c r="C10" s="9" t="s">
        <v>26</v>
      </c>
      <c r="D10" s="11">
        <v>1</v>
      </c>
    </row>
    <row r="11" spans="2:14" x14ac:dyDescent="0.25">
      <c r="B11" s="30"/>
      <c r="C11" s="9" t="s">
        <v>26</v>
      </c>
      <c r="D11" s="30"/>
      <c r="E11" s="7"/>
    </row>
    <row r="12" spans="2:14" x14ac:dyDescent="0.25">
      <c r="B12" t="s">
        <v>4</v>
      </c>
      <c r="C12" s="9"/>
      <c r="D12" s="11"/>
      <c r="E12" s="7"/>
      <c r="F12" s="7"/>
    </row>
    <row r="13" spans="2:14" ht="18" x14ac:dyDescent="0.35">
      <c r="B13" s="7" t="s">
        <v>56</v>
      </c>
      <c r="C13" s="9" t="s">
        <v>28</v>
      </c>
      <c r="D13" s="3">
        <v>3</v>
      </c>
    </row>
    <row r="14" spans="2:14" x14ac:dyDescent="0.25">
      <c r="B14" s="30"/>
      <c r="C14" s="9" t="s">
        <v>28</v>
      </c>
      <c r="D14" s="30"/>
      <c r="E14" s="7"/>
      <c r="F14" s="7"/>
    </row>
    <row r="15" spans="2:14" x14ac:dyDescent="0.25">
      <c r="B15" t="s">
        <v>6</v>
      </c>
      <c r="C15" s="9"/>
      <c r="D15" s="3"/>
      <c r="E15" s="7"/>
    </row>
    <row r="16" spans="2:14" ht="18" x14ac:dyDescent="0.35">
      <c r="B16" s="7" t="s">
        <v>57</v>
      </c>
      <c r="C16" s="9" t="s">
        <v>26</v>
      </c>
      <c r="D16" s="11">
        <v>1</v>
      </c>
      <c r="F16" s="7"/>
    </row>
    <row r="17" spans="2:5" x14ac:dyDescent="0.25">
      <c r="B17" s="30"/>
      <c r="C17" s="9" t="s">
        <v>26</v>
      </c>
      <c r="D17" s="30"/>
      <c r="E17" s="7"/>
    </row>
    <row r="18" spans="2:5" x14ac:dyDescent="0.25">
      <c r="B18" t="s">
        <v>7</v>
      </c>
      <c r="C18" s="9"/>
      <c r="D18" s="11"/>
      <c r="E18" s="7"/>
    </row>
    <row r="19" spans="2:5" ht="18" x14ac:dyDescent="0.35">
      <c r="B19" s="7" t="s">
        <v>57</v>
      </c>
      <c r="C19" s="9" t="s">
        <v>28</v>
      </c>
      <c r="D19" s="3">
        <v>6</v>
      </c>
    </row>
    <row r="20" spans="2:5" x14ac:dyDescent="0.25">
      <c r="B20" s="30"/>
      <c r="C20" s="9" t="s">
        <v>28</v>
      </c>
      <c r="D20" s="30"/>
      <c r="E20" s="7"/>
    </row>
    <row r="21" spans="2:5" x14ac:dyDescent="0.25">
      <c r="B21" t="s">
        <v>22</v>
      </c>
      <c r="C21" s="9"/>
      <c r="D21" s="11"/>
    </row>
    <row r="22" spans="2:5" ht="18" x14ac:dyDescent="0.35">
      <c r="B22" s="26" t="s">
        <v>58</v>
      </c>
      <c r="C22" s="9" t="s">
        <v>28</v>
      </c>
      <c r="D22" s="11">
        <v>130</v>
      </c>
    </row>
    <row r="23" spans="2:5" x14ac:dyDescent="0.25">
      <c r="B23" s="30"/>
      <c r="C23" s="9" t="s">
        <v>28</v>
      </c>
      <c r="D23" s="30"/>
    </row>
    <row r="24" spans="2:5" x14ac:dyDescent="0.25">
      <c r="B24" t="s">
        <v>59</v>
      </c>
      <c r="C24" s="9"/>
      <c r="D24" s="11"/>
    </row>
    <row r="25" spans="2:5" ht="18" x14ac:dyDescent="0.35">
      <c r="B25" s="7" t="s">
        <v>57</v>
      </c>
      <c r="C25" s="9" t="s">
        <v>26</v>
      </c>
      <c r="D25" s="7" t="s">
        <v>56</v>
      </c>
    </row>
    <row r="26" spans="2:5" x14ac:dyDescent="0.25">
      <c r="B26" s="30"/>
      <c r="C26" s="9" t="s">
        <v>26</v>
      </c>
      <c r="D26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B2:N31"/>
  <sheetViews>
    <sheetView zoomScale="85" zoomScaleNormal="85" workbookViewId="0">
      <selection activeCell="G34" sqref="G34"/>
    </sheetView>
  </sheetViews>
  <sheetFormatPr defaultRowHeight="15" x14ac:dyDescent="0.25"/>
  <cols>
    <col min="4" max="4" width="10.5703125" customWidth="1"/>
    <col min="5" max="5" width="10.7109375" customWidth="1"/>
    <col min="8" max="8" width="12.5703125" customWidth="1"/>
  </cols>
  <sheetData>
    <row r="2" spans="2:14" x14ac:dyDescent="0.25">
      <c r="B2" s="8" t="s">
        <v>24</v>
      </c>
    </row>
    <row r="3" spans="2:14" x14ac:dyDescent="0.25">
      <c r="B3" s="13" t="s">
        <v>36</v>
      </c>
      <c r="C3" s="15" t="s">
        <v>29</v>
      </c>
      <c r="N3" s="9"/>
    </row>
    <row r="4" spans="2:14" ht="18" x14ac:dyDescent="0.35">
      <c r="B4" s="16" t="s">
        <v>29</v>
      </c>
      <c r="C4" s="14" t="s">
        <v>27</v>
      </c>
      <c r="D4" s="8" t="s">
        <v>78</v>
      </c>
      <c r="F4" t="s">
        <v>25</v>
      </c>
      <c r="N4" s="9"/>
    </row>
    <row r="5" spans="2:14" ht="18" x14ac:dyDescent="0.35">
      <c r="B5" s="16" t="s">
        <v>29</v>
      </c>
      <c r="C5" s="14" t="s">
        <v>27</v>
      </c>
      <c r="D5" s="29"/>
      <c r="E5" t="s">
        <v>77</v>
      </c>
      <c r="F5" s="7" t="s">
        <v>80</v>
      </c>
      <c r="G5" s="33"/>
      <c r="H5" t="s">
        <v>86</v>
      </c>
      <c r="I5" s="7"/>
      <c r="J5" s="6"/>
      <c r="N5" s="14"/>
    </row>
    <row r="6" spans="2:14" ht="18" x14ac:dyDescent="0.35">
      <c r="F6" s="7" t="s">
        <v>81</v>
      </c>
      <c r="G6" s="33"/>
      <c r="H6" t="s">
        <v>86</v>
      </c>
      <c r="I6" s="7"/>
      <c r="J6" s="6"/>
    </row>
    <row r="7" spans="2:14" x14ac:dyDescent="0.25">
      <c r="B7" s="7" t="s">
        <v>79</v>
      </c>
      <c r="C7" s="7" t="s">
        <v>27</v>
      </c>
      <c r="D7" t="s">
        <v>87</v>
      </c>
      <c r="F7" s="4"/>
      <c r="I7" s="4"/>
    </row>
    <row r="8" spans="2:14" x14ac:dyDescent="0.25">
      <c r="B8" s="7" t="s">
        <v>79</v>
      </c>
      <c r="C8" s="7" t="s">
        <v>27</v>
      </c>
      <c r="D8" s="32"/>
    </row>
    <row r="9" spans="2:14" x14ac:dyDescent="0.25">
      <c r="B9" s="7"/>
      <c r="C9" s="7"/>
    </row>
    <row r="10" spans="2:14" x14ac:dyDescent="0.25">
      <c r="B10" s="7" t="s">
        <v>82</v>
      </c>
      <c r="C10" s="7" t="s">
        <v>27</v>
      </c>
      <c r="D10" t="s">
        <v>88</v>
      </c>
    </row>
    <row r="11" spans="2:14" x14ac:dyDescent="0.25">
      <c r="B11" s="7" t="s">
        <v>82</v>
      </c>
      <c r="C11" s="7" t="s">
        <v>27</v>
      </c>
      <c r="D11" s="32"/>
    </row>
    <row r="12" spans="2:14" x14ac:dyDescent="0.25">
      <c r="F12" s="7"/>
    </row>
    <row r="13" spans="2:14" x14ac:dyDescent="0.25">
      <c r="B13" s="8" t="s">
        <v>10</v>
      </c>
    </row>
    <row r="14" spans="2:14" x14ac:dyDescent="0.25">
      <c r="B14" t="s">
        <v>3</v>
      </c>
      <c r="F14" s="7"/>
    </row>
    <row r="15" spans="2:14" ht="18" x14ac:dyDescent="0.35">
      <c r="B15" s="7" t="s">
        <v>83</v>
      </c>
      <c r="C15" s="9" t="s">
        <v>26</v>
      </c>
      <c r="D15" s="11">
        <v>0</v>
      </c>
    </row>
    <row r="16" spans="2:14" x14ac:dyDescent="0.25">
      <c r="B16" s="30"/>
      <c r="C16" s="9" t="s">
        <v>26</v>
      </c>
      <c r="D16" s="30"/>
      <c r="E16" s="7"/>
      <c r="F16" s="7"/>
    </row>
    <row r="17" spans="2:5" x14ac:dyDescent="0.25">
      <c r="B17" t="s">
        <v>4</v>
      </c>
      <c r="C17" s="9"/>
      <c r="D17" s="11"/>
      <c r="E17" s="7"/>
    </row>
    <row r="18" spans="2:5" ht="18" x14ac:dyDescent="0.35">
      <c r="B18" s="7" t="s">
        <v>83</v>
      </c>
      <c r="C18" s="9" t="s">
        <v>28</v>
      </c>
      <c r="D18" s="3">
        <v>17</v>
      </c>
    </row>
    <row r="19" spans="2:5" x14ac:dyDescent="0.25">
      <c r="B19" s="30"/>
      <c r="C19" s="9" t="s">
        <v>28</v>
      </c>
      <c r="D19" s="30"/>
      <c r="E19" s="7"/>
    </row>
    <row r="20" spans="2:5" x14ac:dyDescent="0.25">
      <c r="B20" t="s">
        <v>6</v>
      </c>
      <c r="C20" s="9"/>
      <c r="D20" s="3"/>
      <c r="E20" s="7"/>
    </row>
    <row r="21" spans="2:5" ht="18" x14ac:dyDescent="0.35">
      <c r="B21" s="7" t="s">
        <v>84</v>
      </c>
      <c r="C21" s="9" t="s">
        <v>26</v>
      </c>
      <c r="D21" s="11">
        <v>0</v>
      </c>
    </row>
    <row r="22" spans="2:5" x14ac:dyDescent="0.25">
      <c r="B22" s="30"/>
      <c r="C22" s="9" t="s">
        <v>26</v>
      </c>
      <c r="D22" s="30"/>
      <c r="E22" s="7"/>
    </row>
    <row r="23" spans="2:5" x14ac:dyDescent="0.25">
      <c r="B23" t="s">
        <v>7</v>
      </c>
      <c r="C23" s="9"/>
      <c r="D23" s="11"/>
      <c r="E23" s="7"/>
    </row>
    <row r="24" spans="2:5" ht="18" x14ac:dyDescent="0.35">
      <c r="B24" s="7" t="s">
        <v>84</v>
      </c>
      <c r="C24" s="9" t="s">
        <v>28</v>
      </c>
      <c r="D24" s="3">
        <v>13</v>
      </c>
    </row>
    <row r="25" spans="2:5" x14ac:dyDescent="0.25">
      <c r="B25" s="30"/>
      <c r="C25" s="9" t="s">
        <v>28</v>
      </c>
      <c r="D25" s="30"/>
      <c r="E25" s="7"/>
    </row>
    <row r="26" spans="2:5" x14ac:dyDescent="0.25">
      <c r="B26" t="s">
        <v>22</v>
      </c>
      <c r="C26" s="9"/>
      <c r="D26" s="11"/>
    </row>
    <row r="27" spans="2:5" ht="18" x14ac:dyDescent="0.35">
      <c r="B27" s="26" t="s">
        <v>85</v>
      </c>
      <c r="C27" s="9" t="s">
        <v>27</v>
      </c>
      <c r="D27" s="11">
        <v>22</v>
      </c>
    </row>
    <row r="28" spans="2:5" x14ac:dyDescent="0.25">
      <c r="B28" s="30"/>
      <c r="C28" s="9" t="s">
        <v>27</v>
      </c>
      <c r="D28" s="30"/>
    </row>
    <row r="29" spans="2:5" x14ac:dyDescent="0.25">
      <c r="C29" s="9"/>
      <c r="D29" s="11"/>
    </row>
    <row r="30" spans="2:5" x14ac:dyDescent="0.25">
      <c r="B30" s="7"/>
      <c r="C30" s="9"/>
      <c r="D30" s="7"/>
    </row>
    <row r="31" spans="2:5" x14ac:dyDescent="0.25">
      <c r="B31" s="3"/>
      <c r="C31" s="9"/>
      <c r="D3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B2:N32"/>
  <sheetViews>
    <sheetView zoomScale="85" zoomScaleNormal="85" workbookViewId="0">
      <selection activeCell="E12" sqref="E12"/>
    </sheetView>
  </sheetViews>
  <sheetFormatPr defaultRowHeight="15" x14ac:dyDescent="0.25"/>
  <cols>
    <col min="4" max="4" width="10.5703125" customWidth="1"/>
    <col min="5" max="5" width="10.7109375" customWidth="1"/>
    <col min="8" max="8" width="12.5703125" customWidth="1"/>
    <col min="9" max="9" width="17.140625" bestFit="1" customWidth="1"/>
  </cols>
  <sheetData>
    <row r="2" spans="2:14" x14ac:dyDescent="0.25">
      <c r="B2" s="8" t="s">
        <v>24</v>
      </c>
    </row>
    <row r="3" spans="2:14" x14ac:dyDescent="0.25">
      <c r="B3" s="13" t="s">
        <v>39</v>
      </c>
      <c r="C3" s="15" t="s">
        <v>29</v>
      </c>
      <c r="N3" s="9"/>
    </row>
    <row r="4" spans="2:14" ht="18" x14ac:dyDescent="0.35">
      <c r="B4" s="16" t="s">
        <v>29</v>
      </c>
      <c r="C4" s="14" t="s">
        <v>27</v>
      </c>
      <c r="D4" s="8" t="s">
        <v>61</v>
      </c>
      <c r="N4" s="9"/>
    </row>
    <row r="5" spans="2:14" x14ac:dyDescent="0.25">
      <c r="B5" s="4" t="s">
        <v>29</v>
      </c>
      <c r="C5" s="7" t="s">
        <v>27</v>
      </c>
      <c r="D5" t="str">
        <f>CONCATENATE(H9,"*$(Jeans)+",H10,"*$(T-shirt)+",H11,"*$(Shoes)+",H12,"*$(Hat)")</f>
        <v>3*$(Jeans)+3*$(T-shirt)+1*$(Shoes)+2*$(Hat)</v>
      </c>
      <c r="N5" s="14"/>
    </row>
    <row r="6" spans="2:14" x14ac:dyDescent="0.25">
      <c r="B6" s="16" t="s">
        <v>29</v>
      </c>
      <c r="C6" s="14" t="s">
        <v>27</v>
      </c>
      <c r="D6" s="29">
        <f>H9*K9+H10*K10+H11*K11+H12*K12</f>
        <v>219</v>
      </c>
    </row>
    <row r="7" spans="2:14" x14ac:dyDescent="0.25">
      <c r="F7" s="4"/>
    </row>
    <row r="8" spans="2:14" x14ac:dyDescent="0.25">
      <c r="B8" s="8" t="s">
        <v>10</v>
      </c>
      <c r="G8" t="s">
        <v>25</v>
      </c>
      <c r="J8" t="s">
        <v>30</v>
      </c>
    </row>
    <row r="9" spans="2:14" ht="18" x14ac:dyDescent="0.35">
      <c r="B9" t="s">
        <v>3</v>
      </c>
      <c r="G9" s="7" t="s">
        <v>54</v>
      </c>
      <c r="H9" s="34">
        <v>3</v>
      </c>
      <c r="I9" t="s">
        <v>50</v>
      </c>
      <c r="J9" s="7" t="s">
        <v>52</v>
      </c>
      <c r="K9" s="6">
        <v>30</v>
      </c>
      <c r="L9" t="s">
        <v>48</v>
      </c>
    </row>
    <row r="10" spans="2:14" ht="18" x14ac:dyDescent="0.35">
      <c r="B10" s="7" t="s">
        <v>56</v>
      </c>
      <c r="C10" s="9" t="s">
        <v>26</v>
      </c>
      <c r="D10" s="11">
        <v>2</v>
      </c>
      <c r="G10" s="7" t="s">
        <v>55</v>
      </c>
      <c r="H10" s="34">
        <v>3</v>
      </c>
      <c r="I10" t="s">
        <v>51</v>
      </c>
      <c r="J10" s="7" t="s">
        <v>53</v>
      </c>
      <c r="K10" s="6">
        <v>20</v>
      </c>
      <c r="L10" t="s">
        <v>49</v>
      </c>
    </row>
    <row r="11" spans="2:14" ht="18" x14ac:dyDescent="0.35">
      <c r="B11" s="30">
        <f>H9</f>
        <v>3</v>
      </c>
      <c r="C11" s="9" t="s">
        <v>26</v>
      </c>
      <c r="D11" s="30">
        <f>D10</f>
        <v>2</v>
      </c>
      <c r="E11" s="7"/>
      <c r="G11" s="7" t="s">
        <v>62</v>
      </c>
      <c r="H11" s="34">
        <v>1</v>
      </c>
      <c r="I11" t="s">
        <v>64</v>
      </c>
      <c r="J11" s="7" t="s">
        <v>66</v>
      </c>
      <c r="K11" s="6">
        <v>45</v>
      </c>
      <c r="L11" t="s">
        <v>67</v>
      </c>
    </row>
    <row r="12" spans="2:14" ht="18" x14ac:dyDescent="0.35">
      <c r="B12" t="s">
        <v>4</v>
      </c>
      <c r="C12" s="9"/>
      <c r="D12" s="11"/>
      <c r="E12" s="7"/>
      <c r="F12" s="7"/>
      <c r="G12" s="7" t="s">
        <v>63</v>
      </c>
      <c r="H12" s="34">
        <v>2</v>
      </c>
      <c r="I12" t="s">
        <v>65</v>
      </c>
      <c r="J12" s="7" t="s">
        <v>68</v>
      </c>
      <c r="K12" s="6">
        <v>12</v>
      </c>
      <c r="L12" t="s">
        <v>69</v>
      </c>
    </row>
    <row r="13" spans="2:14" ht="18" x14ac:dyDescent="0.35">
      <c r="B13" s="7" t="s">
        <v>56</v>
      </c>
      <c r="C13" s="9" t="s">
        <v>28</v>
      </c>
      <c r="D13" s="3">
        <v>3</v>
      </c>
    </row>
    <row r="14" spans="2:14" x14ac:dyDescent="0.25">
      <c r="B14" s="30">
        <f>H9</f>
        <v>3</v>
      </c>
      <c r="C14" s="9" t="s">
        <v>28</v>
      </c>
      <c r="D14" s="30">
        <v>3</v>
      </c>
      <c r="E14" s="7"/>
      <c r="F14" s="7"/>
    </row>
    <row r="15" spans="2:14" x14ac:dyDescent="0.25">
      <c r="B15" t="s">
        <v>6</v>
      </c>
      <c r="C15" s="9"/>
      <c r="D15" s="3"/>
      <c r="E15" s="7"/>
    </row>
    <row r="16" spans="2:14" ht="18" x14ac:dyDescent="0.35">
      <c r="B16" s="7" t="s">
        <v>57</v>
      </c>
      <c r="C16" s="9" t="s">
        <v>26</v>
      </c>
      <c r="D16" s="11">
        <v>2</v>
      </c>
      <c r="F16" s="7"/>
    </row>
    <row r="17" spans="2:11" x14ac:dyDescent="0.25">
      <c r="B17" s="30">
        <f>H10</f>
        <v>3</v>
      </c>
      <c r="C17" s="9" t="s">
        <v>26</v>
      </c>
      <c r="D17" s="30">
        <f>D16</f>
        <v>2</v>
      </c>
      <c r="E17" s="7"/>
      <c r="I17" t="s">
        <v>74</v>
      </c>
      <c r="J17" s="9"/>
      <c r="K17" s="11"/>
    </row>
    <row r="18" spans="2:11" ht="18" x14ac:dyDescent="0.35">
      <c r="B18" t="s">
        <v>7</v>
      </c>
      <c r="C18" s="9"/>
      <c r="D18" s="11"/>
      <c r="E18" s="7"/>
      <c r="I18" s="16" t="s">
        <v>61</v>
      </c>
      <c r="J18" s="9" t="s">
        <v>28</v>
      </c>
      <c r="K18" s="11">
        <v>220</v>
      </c>
    </row>
    <row r="19" spans="2:11" ht="18" x14ac:dyDescent="0.35">
      <c r="B19" s="7" t="s">
        <v>57</v>
      </c>
      <c r="C19" s="9" t="s">
        <v>28</v>
      </c>
      <c r="D19" s="3">
        <v>5</v>
      </c>
      <c r="I19" s="30">
        <f>H9*K9+H10*K10+H11*K11+H12*K12</f>
        <v>219</v>
      </c>
      <c r="J19" s="9" t="s">
        <v>28</v>
      </c>
      <c r="K19" s="30">
        <f>K18</f>
        <v>220</v>
      </c>
    </row>
    <row r="20" spans="2:11" x14ac:dyDescent="0.25">
      <c r="B20" s="30">
        <f>H10</f>
        <v>3</v>
      </c>
      <c r="C20" s="9" t="s">
        <v>28</v>
      </c>
      <c r="D20" s="30">
        <f>D19</f>
        <v>5</v>
      </c>
      <c r="E20" s="7"/>
      <c r="I20" t="s">
        <v>75</v>
      </c>
      <c r="J20" s="9"/>
      <c r="K20" s="11"/>
    </row>
    <row r="21" spans="2:11" ht="18" x14ac:dyDescent="0.35">
      <c r="B21" t="s">
        <v>22</v>
      </c>
      <c r="C21" s="9"/>
      <c r="D21" s="3"/>
      <c r="I21" s="7" t="s">
        <v>57</v>
      </c>
      <c r="J21" s="9" t="s">
        <v>26</v>
      </c>
      <c r="K21" s="7" t="s">
        <v>56</v>
      </c>
    </row>
    <row r="22" spans="2:11" ht="18" x14ac:dyDescent="0.35">
      <c r="B22" s="7" t="s">
        <v>70</v>
      </c>
      <c r="C22" s="9" t="s">
        <v>26</v>
      </c>
      <c r="D22" s="11">
        <v>1</v>
      </c>
      <c r="I22" s="30">
        <f>H10</f>
        <v>3</v>
      </c>
      <c r="J22" s="9" t="s">
        <v>26</v>
      </c>
      <c r="K22" s="30">
        <f>H9</f>
        <v>3</v>
      </c>
    </row>
    <row r="23" spans="2:11" x14ac:dyDescent="0.25">
      <c r="B23" s="30">
        <f>H11</f>
        <v>1</v>
      </c>
      <c r="C23" s="9" t="s">
        <v>26</v>
      </c>
      <c r="D23" s="30">
        <f>D22</f>
        <v>1</v>
      </c>
      <c r="I23" t="s">
        <v>76</v>
      </c>
    </row>
    <row r="24" spans="2:11" ht="18" x14ac:dyDescent="0.35">
      <c r="B24" t="s">
        <v>59</v>
      </c>
      <c r="C24" s="9"/>
      <c r="D24" s="11"/>
      <c r="I24" s="7" t="s">
        <v>56</v>
      </c>
      <c r="J24" s="9" t="s">
        <v>26</v>
      </c>
      <c r="K24" s="7" t="s">
        <v>70</v>
      </c>
    </row>
    <row r="25" spans="2:11" ht="18" x14ac:dyDescent="0.35">
      <c r="B25" s="7" t="s">
        <v>70</v>
      </c>
      <c r="C25" s="9" t="s">
        <v>28</v>
      </c>
      <c r="D25" s="3">
        <v>2</v>
      </c>
      <c r="I25" s="30">
        <f>H9</f>
        <v>3</v>
      </c>
      <c r="J25" s="9" t="s">
        <v>26</v>
      </c>
      <c r="K25" s="30">
        <f>H11</f>
        <v>1</v>
      </c>
    </row>
    <row r="26" spans="2:11" x14ac:dyDescent="0.25">
      <c r="B26" s="30">
        <f>H11</f>
        <v>1</v>
      </c>
      <c r="C26" s="9" t="s">
        <v>28</v>
      </c>
      <c r="D26" s="30">
        <f>D25</f>
        <v>2</v>
      </c>
    </row>
    <row r="27" spans="2:11" x14ac:dyDescent="0.25">
      <c r="B27" t="s">
        <v>71</v>
      </c>
      <c r="C27" s="9"/>
      <c r="D27" s="3"/>
      <c r="I27" s="7"/>
      <c r="J27" s="27"/>
      <c r="K27" s="9"/>
    </row>
    <row r="28" spans="2:11" ht="18" x14ac:dyDescent="0.35">
      <c r="B28" s="7" t="s">
        <v>73</v>
      </c>
      <c r="C28" s="9" t="s">
        <v>26</v>
      </c>
      <c r="D28" s="11">
        <v>1</v>
      </c>
      <c r="I28" s="7"/>
      <c r="J28" s="27"/>
      <c r="K28" s="9"/>
    </row>
    <row r="29" spans="2:11" x14ac:dyDescent="0.25">
      <c r="B29" s="30">
        <f>H12</f>
        <v>2</v>
      </c>
      <c r="C29" s="9" t="s">
        <v>26</v>
      </c>
      <c r="D29" s="30">
        <f>D28</f>
        <v>1</v>
      </c>
      <c r="I29" s="7"/>
      <c r="J29" s="27"/>
      <c r="K29" s="9"/>
    </row>
    <row r="30" spans="2:11" x14ac:dyDescent="0.25">
      <c r="B30" t="s">
        <v>72</v>
      </c>
      <c r="C30" s="9"/>
      <c r="D30" s="11"/>
      <c r="I30" s="7"/>
      <c r="J30" s="27"/>
      <c r="K30" s="9"/>
    </row>
    <row r="31" spans="2:11" ht="18" x14ac:dyDescent="0.35">
      <c r="B31" s="7" t="s">
        <v>73</v>
      </c>
      <c r="C31" s="9" t="s">
        <v>28</v>
      </c>
      <c r="D31" s="3">
        <v>4</v>
      </c>
    </row>
    <row r="32" spans="2:11" x14ac:dyDescent="0.25">
      <c r="B32" s="30">
        <f>H12</f>
        <v>2</v>
      </c>
      <c r="C32" s="9" t="s">
        <v>28</v>
      </c>
      <c r="D32" s="30">
        <f>D31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 1 - River</vt:lpstr>
      <vt:lpstr>Part 2 - Reservoir</vt:lpstr>
      <vt:lpstr>1)Maximize</vt:lpstr>
      <vt:lpstr>2)Minimize</vt:lpstr>
      <vt:lpstr>3)Maximize (Extra Credit)</vt:lpstr>
      <vt:lpstr>4)Minimize (Extra Credit)</vt:lpstr>
      <vt:lpstr>5)Maximize</vt:lpstr>
    </vt:vector>
  </TitlesOfParts>
  <Company>LAWR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Sandoval Solis</dc:creator>
  <cp:lastModifiedBy>Samuel Sandoval Solis</cp:lastModifiedBy>
  <dcterms:created xsi:type="dcterms:W3CDTF">2012-11-24T06:56:19Z</dcterms:created>
  <dcterms:modified xsi:type="dcterms:W3CDTF">2025-05-06T05:46:20Z</dcterms:modified>
</cp:coreProperties>
</file>